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68A6BC1F-672E-486A-9105-F2F916933A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lanceo lineas produccion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D19" i="1"/>
  <c r="D26" i="1" s="1"/>
  <c r="F16" i="1"/>
  <c r="F15" i="1"/>
  <c r="F14" i="1"/>
  <c r="F13" i="1"/>
  <c r="F12" i="1"/>
  <c r="F11" i="1"/>
  <c r="F10" i="1"/>
  <c r="F9" i="1"/>
  <c r="F8" i="1"/>
  <c r="F7" i="1"/>
  <c r="F6" i="1"/>
  <c r="D18" i="1" l="1"/>
  <c r="D17" i="1"/>
  <c r="D25" i="1"/>
  <c r="H16" i="1" l="1"/>
  <c r="G16" i="1" s="1"/>
  <c r="D22" i="1"/>
  <c r="D23" i="1" s="1"/>
  <c r="D20" i="1"/>
  <c r="H14" i="1"/>
  <c r="G14" i="1" s="1"/>
  <c r="H12" i="1"/>
  <c r="G12" i="1" s="1"/>
  <c r="H10" i="1"/>
  <c r="G10" i="1" s="1"/>
  <c r="H8" i="1"/>
  <c r="G8" i="1" s="1"/>
  <c r="H6" i="1"/>
  <c r="H11" i="1"/>
  <c r="G11" i="1" s="1"/>
  <c r="H15" i="1"/>
  <c r="G15" i="1" s="1"/>
  <c r="H13" i="1"/>
  <c r="G13" i="1" s="1"/>
  <c r="H9" i="1"/>
  <c r="G9" i="1" s="1"/>
  <c r="H7" i="1"/>
  <c r="G7" i="1" s="1"/>
  <c r="D21" i="1"/>
  <c r="G19" i="1" l="1"/>
  <c r="G6" i="1"/>
  <c r="G18" i="1" l="1"/>
  <c r="G17" i="1"/>
  <c r="J6" i="1"/>
  <c r="I6" i="1" l="1"/>
  <c r="G22" i="1"/>
  <c r="G23" i="1" s="1"/>
  <c r="G24" i="1" s="1"/>
  <c r="G20" i="1"/>
  <c r="G21" i="1" s="1"/>
  <c r="J15" i="1"/>
  <c r="I15" i="1" s="1"/>
  <c r="J14" i="1"/>
  <c r="I14" i="1" s="1"/>
  <c r="J13" i="1"/>
  <c r="I13" i="1" s="1"/>
  <c r="J8" i="1"/>
  <c r="I8" i="1" s="1"/>
  <c r="J16" i="1"/>
  <c r="I16" i="1" s="1"/>
  <c r="J9" i="1"/>
  <c r="I9" i="1" s="1"/>
  <c r="J10" i="1"/>
  <c r="I10" i="1" s="1"/>
  <c r="J7" i="1"/>
  <c r="I7" i="1" s="1"/>
  <c r="J11" i="1"/>
  <c r="I11" i="1" s="1"/>
  <c r="J12" i="1"/>
  <c r="I12" i="1" s="1"/>
  <c r="I18" i="1" l="1"/>
  <c r="L12" i="1" s="1"/>
  <c r="K12" i="1" s="1"/>
  <c r="I17" i="1"/>
  <c r="L11" i="1"/>
  <c r="K11" i="1" s="1"/>
  <c r="L10" i="1"/>
  <c r="K10" i="1" s="1"/>
  <c r="L16" i="1"/>
  <c r="K16" i="1" s="1"/>
  <c r="L13" i="1"/>
  <c r="K13" i="1" s="1"/>
  <c r="L15" i="1"/>
  <c r="K15" i="1" s="1"/>
  <c r="G25" i="1"/>
  <c r="G26" i="1"/>
  <c r="I19" i="1"/>
  <c r="L6" i="1" l="1"/>
  <c r="L14" i="1"/>
  <c r="K14" i="1" s="1"/>
  <c r="L9" i="1"/>
  <c r="K9" i="1" s="1"/>
  <c r="K6" i="1"/>
  <c r="I22" i="1"/>
  <c r="I23" i="1" s="1"/>
  <c r="I24" i="1" s="1"/>
  <c r="I25" i="1" s="1"/>
  <c r="I20" i="1"/>
  <c r="I21" i="1" s="1"/>
  <c r="L8" i="1"/>
  <c r="K8" i="1" s="1"/>
  <c r="L7" i="1"/>
  <c r="K7" i="1" s="1"/>
  <c r="I26" i="1" l="1"/>
  <c r="K18" i="1"/>
  <c r="N6" i="1" s="1"/>
  <c r="K17" i="1"/>
  <c r="K19" i="1"/>
  <c r="M6" i="1" l="1"/>
  <c r="K22" i="1"/>
  <c r="K23" i="1" s="1"/>
  <c r="K24" i="1" s="1"/>
  <c r="K25" i="1" s="1"/>
  <c r="K20" i="1"/>
  <c r="N16" i="1"/>
  <c r="M16" i="1" s="1"/>
  <c r="N14" i="1"/>
  <c r="M14" i="1" s="1"/>
  <c r="N12" i="1"/>
  <c r="M12" i="1" s="1"/>
  <c r="N13" i="1"/>
  <c r="M13" i="1" s="1"/>
  <c r="N15" i="1"/>
  <c r="M15" i="1" s="1"/>
  <c r="N11" i="1"/>
  <c r="M11" i="1" s="1"/>
  <c r="N9" i="1"/>
  <c r="M9" i="1" s="1"/>
  <c r="N10" i="1"/>
  <c r="M10" i="1" s="1"/>
  <c r="N8" i="1"/>
  <c r="M8" i="1" s="1"/>
  <c r="N7" i="1"/>
  <c r="M7" i="1" s="1"/>
  <c r="K21" i="1"/>
  <c r="M19" i="1" l="1"/>
  <c r="M18" i="1"/>
  <c r="M17" i="1"/>
  <c r="K26" i="1"/>
  <c r="M22" i="1" l="1"/>
  <c r="M23" i="1" s="1"/>
  <c r="M24" i="1" s="1"/>
  <c r="M25" i="1" s="1"/>
  <c r="M20" i="1"/>
  <c r="P13" i="1"/>
  <c r="O13" i="1" s="1"/>
  <c r="P10" i="1"/>
  <c r="O10" i="1" s="1"/>
  <c r="P15" i="1"/>
  <c r="O15" i="1" s="1"/>
  <c r="P8" i="1"/>
  <c r="O8" i="1" s="1"/>
  <c r="P16" i="1"/>
  <c r="O16" i="1" s="1"/>
  <c r="P6" i="1"/>
  <c r="M21" i="1"/>
  <c r="P14" i="1"/>
  <c r="O14" i="1" s="1"/>
  <c r="P11" i="1"/>
  <c r="O11" i="1" s="1"/>
  <c r="P7" i="1"/>
  <c r="O7" i="1" s="1"/>
  <c r="P9" i="1"/>
  <c r="O9" i="1" s="1"/>
  <c r="M26" i="1"/>
  <c r="P12" i="1"/>
  <c r="O12" i="1" s="1"/>
  <c r="O19" i="1" l="1"/>
  <c r="O6" i="1"/>
  <c r="O18" i="1" l="1"/>
  <c r="O17" i="1"/>
  <c r="R6" i="1"/>
  <c r="Q6" i="1" l="1"/>
  <c r="O22" i="1"/>
  <c r="O23" i="1" s="1"/>
  <c r="O24" i="1" s="1"/>
  <c r="O20" i="1"/>
  <c r="O21" i="1" s="1"/>
  <c r="R7" i="1"/>
  <c r="Q7" i="1" s="1"/>
  <c r="R14" i="1"/>
  <c r="Q14" i="1" s="1"/>
  <c r="R10" i="1"/>
  <c r="Q10" i="1" s="1"/>
  <c r="R9" i="1"/>
  <c r="Q9" i="1" s="1"/>
  <c r="R16" i="1"/>
  <c r="Q16" i="1" s="1"/>
  <c r="R13" i="1"/>
  <c r="Q13" i="1" s="1"/>
  <c r="R8" i="1"/>
  <c r="Q8" i="1" s="1"/>
  <c r="R12" i="1"/>
  <c r="Q12" i="1" s="1"/>
  <c r="R11" i="1"/>
  <c r="Q11" i="1" s="1"/>
  <c r="R15" i="1"/>
  <c r="Q15" i="1" s="1"/>
  <c r="O25" i="1" l="1"/>
  <c r="O26" i="1"/>
  <c r="Q19" i="1"/>
  <c r="Q18" i="1"/>
  <c r="Q17" i="1"/>
  <c r="Q22" i="1" l="1"/>
  <c r="Q23" i="1" s="1"/>
  <c r="Q24" i="1" s="1"/>
  <c r="Q25" i="1" s="1"/>
  <c r="Q20" i="1"/>
  <c r="Q21" i="1" s="1"/>
  <c r="T9" i="1"/>
  <c r="S9" i="1" s="1"/>
  <c r="T12" i="1"/>
  <c r="S12" i="1" s="1"/>
  <c r="T11" i="1"/>
  <c r="S11" i="1" s="1"/>
  <c r="T7" i="1"/>
  <c r="S7" i="1" s="1"/>
  <c r="T16" i="1"/>
  <c r="S16" i="1" s="1"/>
  <c r="T6" i="1"/>
  <c r="T14" i="1"/>
  <c r="S14" i="1" s="1"/>
  <c r="T13" i="1"/>
  <c r="S13" i="1" s="1"/>
  <c r="T15" i="1"/>
  <c r="S15" i="1" s="1"/>
  <c r="Q26" i="1"/>
  <c r="T10" i="1"/>
  <c r="S10" i="1" s="1"/>
  <c r="T8" i="1"/>
  <c r="S8" i="1" s="1"/>
  <c r="S19" i="1" l="1"/>
  <c r="S6" i="1"/>
  <c r="S18" i="1" l="1"/>
  <c r="S17" i="1"/>
  <c r="V6" i="1"/>
  <c r="U6" i="1" l="1"/>
  <c r="S22" i="1"/>
  <c r="S23" i="1" s="1"/>
  <c r="S24" i="1" s="1"/>
  <c r="S20" i="1"/>
  <c r="S21" i="1" s="1"/>
  <c r="V10" i="1"/>
  <c r="U10" i="1" s="1"/>
  <c r="V16" i="1"/>
  <c r="U16" i="1" s="1"/>
  <c r="V9" i="1"/>
  <c r="U9" i="1" s="1"/>
  <c r="V8" i="1"/>
  <c r="U8" i="1" s="1"/>
  <c r="V7" i="1"/>
  <c r="U7" i="1" s="1"/>
  <c r="V14" i="1"/>
  <c r="U14" i="1" s="1"/>
  <c r="V11" i="1"/>
  <c r="U11" i="1" s="1"/>
  <c r="V15" i="1"/>
  <c r="U15" i="1" s="1"/>
  <c r="V13" i="1"/>
  <c r="U13" i="1" s="1"/>
  <c r="V12" i="1"/>
  <c r="U12" i="1" s="1"/>
  <c r="S25" i="1" l="1"/>
  <c r="S26" i="1"/>
  <c r="U19" i="1"/>
  <c r="U18" i="1"/>
  <c r="X6" i="1" s="1"/>
  <c r="U17" i="1"/>
  <c r="W6" i="1" l="1"/>
  <c r="U22" i="1"/>
  <c r="U23" i="1" s="1"/>
  <c r="U24" i="1" s="1"/>
  <c r="U25" i="1" s="1"/>
  <c r="U20" i="1"/>
  <c r="U21" i="1" s="1"/>
  <c r="X8" i="1"/>
  <c r="W8" i="1" s="1"/>
  <c r="X15" i="1"/>
  <c r="W15" i="1" s="1"/>
  <c r="U26" i="1"/>
  <c r="X9" i="1"/>
  <c r="W9" i="1" s="1"/>
  <c r="X11" i="1"/>
  <c r="W11" i="1" s="1"/>
  <c r="X16" i="1"/>
  <c r="W16" i="1" s="1"/>
  <c r="X14" i="1"/>
  <c r="W14" i="1" s="1"/>
  <c r="X12" i="1"/>
  <c r="W12" i="1" s="1"/>
  <c r="X10" i="1"/>
  <c r="W10" i="1" s="1"/>
  <c r="X7" i="1"/>
  <c r="W7" i="1" s="1"/>
  <c r="X13" i="1"/>
  <c r="W13" i="1" s="1"/>
  <c r="W18" i="1" l="1"/>
  <c r="W17" i="1"/>
  <c r="Z6" i="1"/>
  <c r="Z7" i="1"/>
  <c r="Y7" i="1" s="1"/>
  <c r="Z12" i="1"/>
  <c r="Y12" i="1" s="1"/>
  <c r="Z16" i="1"/>
  <c r="Y16" i="1" s="1"/>
  <c r="Z11" i="1"/>
  <c r="Y11" i="1" s="1"/>
  <c r="Z8" i="1"/>
  <c r="Y8" i="1" s="1"/>
  <c r="W19" i="1"/>
  <c r="Y6" i="1" l="1"/>
  <c r="W22" i="1"/>
  <c r="W23" i="1" s="1"/>
  <c r="W24" i="1" s="1"/>
  <c r="W25" i="1" s="1"/>
  <c r="W20" i="1"/>
  <c r="Z9" i="1"/>
  <c r="Y9" i="1" s="1"/>
  <c r="Z10" i="1"/>
  <c r="Y10" i="1" s="1"/>
  <c r="W21" i="1"/>
  <c r="Z15" i="1"/>
  <c r="Y15" i="1" s="1"/>
  <c r="Z14" i="1"/>
  <c r="Y14" i="1" s="1"/>
  <c r="Z13" i="1"/>
  <c r="Y13" i="1" s="1"/>
  <c r="Y19" i="1" l="1"/>
  <c r="Y18" i="1"/>
  <c r="AB9" i="1" s="1"/>
  <c r="AA9" i="1" s="1"/>
  <c r="Y17" i="1"/>
  <c r="AB6" i="1"/>
  <c r="W26" i="1"/>
  <c r="AB10" i="1" l="1"/>
  <c r="AA10" i="1" s="1"/>
  <c r="AB13" i="1"/>
  <c r="AA13" i="1" s="1"/>
  <c r="AA6" i="1"/>
  <c r="Y22" i="1"/>
  <c r="Y23" i="1" s="1"/>
  <c r="Y24" i="1" s="1"/>
  <c r="Y25" i="1" s="1"/>
  <c r="Y20" i="1"/>
  <c r="Y21" i="1" s="1"/>
  <c r="AB12" i="1"/>
  <c r="AA12" i="1" s="1"/>
  <c r="AB16" i="1"/>
  <c r="AA16" i="1" s="1"/>
  <c r="AB11" i="1"/>
  <c r="AA11" i="1" s="1"/>
  <c r="AB8" i="1"/>
  <c r="AA8" i="1" s="1"/>
  <c r="AB7" i="1"/>
  <c r="AA7" i="1" s="1"/>
  <c r="AB14" i="1"/>
  <c r="AA14" i="1" s="1"/>
  <c r="AB15" i="1"/>
  <c r="AA15" i="1" s="1"/>
  <c r="Y26" i="1" l="1"/>
  <c r="AA18" i="1"/>
  <c r="AD14" i="1" s="1"/>
  <c r="AC14" i="1" s="1"/>
  <c r="AA17" i="1"/>
  <c r="AD6" i="1"/>
  <c r="AD13" i="1"/>
  <c r="AC13" i="1" s="1"/>
  <c r="AD7" i="1"/>
  <c r="AC7" i="1" s="1"/>
  <c r="AD11" i="1"/>
  <c r="AC11" i="1" s="1"/>
  <c r="AD12" i="1"/>
  <c r="AC12" i="1" s="1"/>
  <c r="AA19" i="1"/>
  <c r="AD10" i="1" l="1"/>
  <c r="AC10" i="1" s="1"/>
  <c r="AD16" i="1"/>
  <c r="AC16" i="1" s="1"/>
  <c r="AC6" i="1"/>
  <c r="AA22" i="1"/>
  <c r="AA23" i="1" s="1"/>
  <c r="AA24" i="1" s="1"/>
  <c r="AA25" i="1" s="1"/>
  <c r="AA20" i="1"/>
  <c r="AA21" i="1" s="1"/>
  <c r="AD9" i="1"/>
  <c r="AC9" i="1" s="1"/>
  <c r="AD8" i="1"/>
  <c r="AC8" i="1" s="1"/>
  <c r="AD15" i="1"/>
  <c r="AC15" i="1" s="1"/>
  <c r="AC19" i="1" l="1"/>
  <c r="AA26" i="1"/>
  <c r="AC18" i="1"/>
  <c r="AF16" i="1" s="1"/>
  <c r="AE16" i="1" s="1"/>
  <c r="AC17" i="1"/>
  <c r="AF6" i="1" l="1"/>
  <c r="AE6" i="1" s="1"/>
  <c r="AF8" i="1"/>
  <c r="AE8" i="1" s="1"/>
  <c r="AF15" i="1"/>
  <c r="AE15" i="1" s="1"/>
  <c r="AC22" i="1"/>
  <c r="AC23" i="1" s="1"/>
  <c r="AC24" i="1" s="1"/>
  <c r="AC25" i="1" s="1"/>
  <c r="AC20" i="1"/>
  <c r="AC21" i="1" s="1"/>
  <c r="AF14" i="1"/>
  <c r="AE14" i="1" s="1"/>
  <c r="AF11" i="1"/>
  <c r="AE11" i="1" s="1"/>
  <c r="AF10" i="1"/>
  <c r="AE10" i="1" s="1"/>
  <c r="AF7" i="1"/>
  <c r="AE7" i="1" s="1"/>
  <c r="AF13" i="1"/>
  <c r="AE13" i="1" s="1"/>
  <c r="AF12" i="1"/>
  <c r="AE12" i="1" s="1"/>
  <c r="AF9" i="1"/>
  <c r="AE9" i="1" s="1"/>
  <c r="AC26" i="1" l="1"/>
  <c r="AE19" i="1"/>
  <c r="AE18" i="1"/>
  <c r="AE17" i="1"/>
  <c r="AE22" i="1" l="1"/>
  <c r="AE23" i="1" s="1"/>
  <c r="AE24" i="1" s="1"/>
  <c r="AE25" i="1" s="1"/>
  <c r="AE20" i="1"/>
  <c r="AE21" i="1"/>
  <c r="AA28" i="1" s="1"/>
  <c r="AE26" i="1" l="1"/>
  <c r="S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Bryan Salazar López</author>
  </authors>
  <commentList>
    <comment ref="D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hh:mm:ss</t>
        </r>
      </text>
    </comment>
    <comment ref="E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Número inicial de operarios en la tarea</t>
        </r>
      </text>
    </comment>
    <comment ref="F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Ciclo en el que 1 Unidad pasa al siguiente proceso</t>
        </r>
      </text>
    </comment>
    <comment ref="D1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Tasa de procesamiento más alta y que en efecto marca el ritmo de la línea</t>
        </r>
      </text>
    </comment>
    <comment ref="D2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Cada intervalo pérdido en el ciclo de control es un intervalo pérdido en el sistema.</t>
        </r>
      </text>
    </comment>
    <comment ref="D2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Ciclo de control (Ritmo de la línea) que considera la incertidumbre (Productividad)</t>
        </r>
      </text>
    </comment>
  </commentList>
</comments>
</file>

<file path=xl/sharedStrings.xml><?xml version="1.0" encoding="utf-8"?>
<sst xmlns="http://schemas.openxmlformats.org/spreadsheetml/2006/main" count="87" uniqueCount="61">
  <si>
    <t xml:space="preserve"> BALANCEO DE LINEAS DE PRODUCCION</t>
  </si>
  <si>
    <r>
      <t>N</t>
    </r>
    <r>
      <rPr>
        <b/>
        <sz val="6"/>
        <color rgb="FF000000"/>
        <rFont val="Calibri"/>
        <family val="2"/>
      </rPr>
      <t>o</t>
    </r>
  </si>
  <si>
    <t>DESCRIPCION DE LA TAREA</t>
  </si>
  <si>
    <t>ITERACION 1 (BASE)</t>
  </si>
  <si>
    <t>ITERACION 2</t>
  </si>
  <si>
    <t>ITERACION 3</t>
  </si>
  <si>
    <t>ITERACION 4</t>
  </si>
  <si>
    <t>ITERACION 5</t>
  </si>
  <si>
    <t>ITERACION 6</t>
  </si>
  <si>
    <t>ITERACION 7</t>
  </si>
  <si>
    <t>ITERACION 8</t>
  </si>
  <si>
    <t>ITERACION 9</t>
  </si>
  <si>
    <t>ITERACION 10</t>
  </si>
  <si>
    <t>ITERACION 11</t>
  </si>
  <si>
    <t>ITERACION 12</t>
  </si>
  <si>
    <t>ITERACION 13</t>
  </si>
  <si>
    <t>ITERACION 14</t>
  </si>
  <si>
    <t>TIEMPO PARA PRODUCIR UNA UNIDAD POR UN TRABAJADOR</t>
  </si>
  <si>
    <t>Nº DE TRABAJADORES EN LA OPERACIÓN</t>
  </si>
  <si>
    <t>TASA DE PRODUCCIÓN POR UNIDAD</t>
  </si>
  <si>
    <t>TIEMPO</t>
  </si>
  <si>
    <t>OP</t>
  </si>
  <si>
    <t>llenar con arena</t>
  </si>
  <si>
    <t>llnar con escoria</t>
  </si>
  <si>
    <t xml:space="preserve">lllenar cemento </t>
  </si>
  <si>
    <t>aplicar agua</t>
  </si>
  <si>
    <t>esperar tiempo de mezclado</t>
  </si>
  <si>
    <t>transporte de agregados</t>
  </si>
  <si>
    <t>tomar lámina y colocar</t>
  </si>
  <si>
    <t>llenar molde y vibrar</t>
  </si>
  <si>
    <t>compactar</t>
  </si>
  <si>
    <t>transporte hacia elevador</t>
  </si>
  <si>
    <t>llenado elevador</t>
  </si>
  <si>
    <t>A</t>
  </si>
  <si>
    <t>TIEMPO TOTAL POR UNIDAD POR TRABAJADOR</t>
  </si>
  <si>
    <t>B</t>
  </si>
  <si>
    <t>CICLO DE CONTROL (RITMO DEL CUELLO)</t>
  </si>
  <si>
    <t>C</t>
  </si>
  <si>
    <t>No. DE OPERARIOS EN LA LÍNEA</t>
  </si>
  <si>
    <t>D</t>
  </si>
  <si>
    <t>TIEMPO TOTAL DE LA LÍNEA</t>
  </si>
  <si>
    <t>E</t>
  </si>
  <si>
    <t>% BALANCE DE LÍNEA</t>
  </si>
  <si>
    <t>F</t>
  </si>
  <si>
    <t>CICLO DE TRABAJO AJUSTADO</t>
  </si>
  <si>
    <t>G</t>
  </si>
  <si>
    <t>UNIDADES / HORA</t>
  </si>
  <si>
    <t>H</t>
  </si>
  <si>
    <t>UNIDADES / TURNO</t>
  </si>
  <si>
    <t>I</t>
  </si>
  <si>
    <t>UNIDADES / OPERARIOS</t>
  </si>
  <si>
    <t>J</t>
  </si>
  <si>
    <t>COSTO DE MANO DE OBRA POR UNIDAD</t>
  </si>
  <si>
    <t>PRODUCTIVIDAD DE LINEA</t>
  </si>
  <si>
    <t>TOLERANCIA PERSONAL</t>
  </si>
  <si>
    <t>MENOR COSTO POR UNIDAD</t>
  </si>
  <si>
    <t>MAYOR % DE BALANCE DE LÍNEA</t>
  </si>
  <si>
    <t>TIEMPO POR TURNO</t>
  </si>
  <si>
    <t>TOLERANCIA MAQUINARIA</t>
  </si>
  <si>
    <t>SALARIO / DÍA / OPERARIO</t>
  </si>
  <si>
    <t>TOTAL DE TIEMPO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</si>
</sst>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"/>
    <numFmt numFmtId="165" formatCode="_(&quot;$&quot;\ * #,##0_);_(&quot;$&quot;\ * \(#,##0\);_(&quot;$&quot;\ * &quot;-&quot;??_);_(@_)"/>
  </numFmts>
  <fonts count="12" x14ac:knownFonts="1">
    <font>
      <sz val="11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6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1"/>
      <color rgb="FFFFFFFF"/>
      <name val="Calibri"/>
      <family val="2"/>
    </font>
    <font>
      <u/>
      <sz val="11"/>
      <color rgb="FF0000FF"/>
      <name val="Calibri"/>
      <family val="2"/>
    </font>
    <font>
      <i/>
      <sz val="14"/>
      <color rgb="FF000000"/>
      <name val="Calibri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5923B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7375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568FD4"/>
      </right>
      <top/>
      <bottom style="thin">
        <color rgb="FF568FD4"/>
      </bottom>
      <diagonal/>
    </border>
    <border>
      <left style="thin">
        <color rgb="FF568FD4"/>
      </left>
      <right style="thin">
        <color rgb="FF568FD4"/>
      </right>
      <top/>
      <bottom style="thin">
        <color rgb="FF568FD4"/>
      </bottom>
      <diagonal/>
    </border>
    <border>
      <left style="thin">
        <color rgb="FF5181BD"/>
      </left>
      <right style="thin">
        <color rgb="FF5181BD"/>
      </right>
      <top style="thin">
        <color rgb="FF5181BD"/>
      </top>
      <bottom style="thin">
        <color rgb="FF5181BD"/>
      </bottom>
      <diagonal/>
    </border>
    <border>
      <left/>
      <right style="thin">
        <color rgb="FF568FD4"/>
      </right>
      <top style="thin">
        <color rgb="FF568FD4"/>
      </top>
      <bottom style="thin">
        <color rgb="FF568FD4"/>
      </bottom>
      <diagonal/>
    </border>
    <border>
      <left style="thin">
        <color rgb="FF568FD4"/>
      </left>
      <right style="thin">
        <color rgb="FF568FD4"/>
      </right>
      <top style="thin">
        <color rgb="FF568FD4"/>
      </top>
      <bottom style="thin">
        <color rgb="FF568FD4"/>
      </bottom>
      <diagonal/>
    </border>
    <border>
      <left style="thin">
        <color rgb="FF568FD4"/>
      </left>
      <right/>
      <top/>
      <bottom style="thin">
        <color rgb="FF568FD4"/>
      </bottom>
      <diagonal/>
    </border>
    <border>
      <left/>
      <right/>
      <top/>
      <bottom style="thin">
        <color rgb="FF568FD4"/>
      </bottom>
      <diagonal/>
    </border>
    <border>
      <left style="thin">
        <color rgb="FF568FD4"/>
      </left>
      <right/>
      <top style="thin">
        <color rgb="FF568FD4"/>
      </top>
      <bottom style="thin">
        <color rgb="FF568FD4"/>
      </bottom>
      <diagonal/>
    </border>
    <border>
      <left/>
      <right/>
      <top style="thin">
        <color rgb="FF568FD4"/>
      </top>
      <bottom style="thin">
        <color rgb="FF568FD4"/>
      </bottom>
      <diagonal/>
    </border>
    <border>
      <left/>
      <right/>
      <top style="thin">
        <color rgb="FF568FD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5" fillId="0" borderId="0">
      <alignment vertical="top"/>
      <protection locked="0"/>
    </xf>
    <xf numFmtId="0" fontId="9" fillId="0" borderId="0">
      <alignment vertical="top"/>
      <protection locked="0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5" fillId="4" borderId="4" xfId="0" applyFont="1" applyFill="1" applyBorder="1" applyAlignment="1" applyProtection="1">
      <protection locked="0"/>
    </xf>
    <xf numFmtId="46" fontId="6" fillId="4" borderId="4" xfId="0" applyNumberFormat="1" applyFont="1" applyFill="1" applyBorder="1" applyAlignment="1" applyProtection="1">
      <protection locked="0"/>
    </xf>
    <xf numFmtId="46" fontId="6" fillId="5" borderId="4" xfId="0" applyNumberFormat="1" applyFont="1" applyFill="1" applyBorder="1" applyAlignment="1" applyProtection="1">
      <protection locked="0"/>
    </xf>
    <xf numFmtId="46" fontId="6" fillId="2" borderId="10" xfId="0" applyNumberFormat="1" applyFont="1" applyFill="1" applyBorder="1" applyAlignment="1"/>
    <xf numFmtId="0" fontId="5" fillId="0" borderId="11" xfId="0" applyFont="1" applyBorder="1" applyAlignment="1"/>
    <xf numFmtId="46" fontId="6" fillId="2" borderId="11" xfId="0" applyNumberFormat="1" applyFont="1" applyFill="1" applyBorder="1" applyAlignment="1"/>
    <xf numFmtId="1" fontId="5" fillId="0" borderId="11" xfId="0" applyNumberFormat="1" applyFont="1" applyBorder="1" applyAlignment="1"/>
    <xf numFmtId="0" fontId="1" fillId="0" borderId="1" xfId="0" applyFont="1" applyBorder="1" applyAlignment="1">
      <alignment horizontal="center"/>
    </xf>
    <xf numFmtId="46" fontId="6" fillId="4" borderId="7" xfId="0" applyNumberFormat="1" applyFont="1" applyFill="1" applyBorder="1" applyAlignment="1" applyProtection="1">
      <protection locked="0"/>
    </xf>
    <xf numFmtId="0" fontId="5" fillId="4" borderId="7" xfId="0" applyFont="1" applyFill="1" applyBorder="1" applyAlignment="1" applyProtection="1">
      <protection locked="0"/>
    </xf>
    <xf numFmtId="46" fontId="6" fillId="5" borderId="7" xfId="0" applyNumberFormat="1" applyFont="1" applyFill="1" applyBorder="1" applyAlignment="1" applyProtection="1">
      <protection locked="0"/>
    </xf>
    <xf numFmtId="0" fontId="7" fillId="6" borderId="1" xfId="0" applyFont="1" applyFill="1" applyBorder="1" applyAlignment="1"/>
    <xf numFmtId="0" fontId="4" fillId="0" borderId="4" xfId="0" applyFont="1" applyBorder="1" applyAlignment="1">
      <alignment horizontal="center"/>
    </xf>
    <xf numFmtId="0" fontId="4" fillId="0" borderId="0" xfId="0" applyFont="1" applyAlignment="1"/>
    <xf numFmtId="0" fontId="1" fillId="0" borderId="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10" fontId="5" fillId="0" borderId="7" xfId="1" applyNumberFormat="1" applyBorder="1" applyAlignment="1" applyProtection="1">
      <alignment horizontal="center"/>
    </xf>
    <xf numFmtId="46" fontId="6" fillId="4" borderId="4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/>
    <xf numFmtId="49" fontId="5" fillId="0" borderId="0" xfId="0" applyNumberFormat="1" applyFont="1" applyAlignment="1"/>
    <xf numFmtId="165" fontId="5" fillId="4" borderId="4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/>
    <xf numFmtId="0" fontId="10" fillId="0" borderId="0" xfId="2" applyFont="1" applyAlignment="1" applyProtection="1">
      <alignment vertical="center"/>
    </xf>
    <xf numFmtId="0" fontId="9" fillId="0" borderId="0" xfId="2" applyAlignment="1" applyProtection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2" applyFont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6" fontId="6" fillId="2" borderId="4" xfId="0" applyNumberFormat="1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0" fontId="5" fillId="0" borderId="0" xfId="1" applyNumberFormat="1" applyAlignment="1" applyProtection="1">
      <alignment horizontal="center"/>
    </xf>
    <xf numFmtId="10" fontId="1" fillId="2" borderId="4" xfId="1" applyNumberFormat="1" applyFont="1" applyFill="1" applyBorder="1" applyAlignment="1" applyProtection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46" fontId="6" fillId="4" borderId="4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7" fillId="6" borderId="4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46" fontId="6" fillId="2" borderId="14" xfId="0" applyNumberFormat="1" applyFont="1" applyFill="1" applyBorder="1" applyAlignment="1">
      <alignment horizontal="center"/>
    </xf>
    <xf numFmtId="46" fontId="6" fillId="2" borderId="17" xfId="0" applyNumberFormat="1" applyFont="1" applyFill="1" applyBorder="1" applyAlignment="1">
      <alignment horizontal="center"/>
    </xf>
    <xf numFmtId="46" fontId="6" fillId="2" borderId="18" xfId="0" applyNumberFormat="1" applyFont="1" applyFill="1" applyBorder="1" applyAlignment="1">
      <alignment horizontal="center"/>
    </xf>
    <xf numFmtId="46" fontId="6" fillId="2" borderId="13" xfId="0" applyNumberFormat="1" applyFont="1" applyFill="1" applyBorder="1" applyAlignment="1">
      <alignment horizontal="center"/>
    </xf>
    <xf numFmtId="10" fontId="4" fillId="0" borderId="14" xfId="1" applyNumberFormat="1" applyFont="1" applyBorder="1" applyAlignment="1" applyProtection="1">
      <alignment horizontal="center"/>
    </xf>
    <xf numFmtId="10" fontId="4" fillId="0" borderId="17" xfId="1" applyNumberFormat="1" applyFont="1" applyBorder="1" applyAlignment="1" applyProtection="1">
      <alignment horizontal="center"/>
    </xf>
    <xf numFmtId="10" fontId="4" fillId="0" borderId="18" xfId="1" applyNumberFormat="1" applyFont="1" applyBorder="1" applyAlignment="1" applyProtection="1">
      <alignment horizontal="center"/>
    </xf>
    <xf numFmtId="10" fontId="4" fillId="0" borderId="13" xfId="1" applyNumberFormat="1" applyFont="1" applyBorder="1" applyAlignment="1" applyProtection="1">
      <alignment horizontal="center"/>
    </xf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6" fontId="6" fillId="2" borderId="15" xfId="0" applyNumberFormat="1" applyFont="1" applyFill="1" applyBorder="1" applyAlignment="1">
      <alignment horizontal="center"/>
    </xf>
    <xf numFmtId="46" fontId="6" fillId="2" borderId="16" xfId="0" applyNumberFormat="1" applyFont="1" applyFill="1" applyBorder="1" applyAlignment="1">
      <alignment horizontal="center"/>
    </xf>
    <xf numFmtId="46" fontId="6" fillId="2" borderId="10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6" fontId="6" fillId="2" borderId="12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3">
    <cellStyle name="Hipervínculo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Unidades - Turno Vs. Iteración</c:v>
          </c:tx>
          <c:xVal>
            <c:numRef>
              <c:f>('Balanceo lineas produccion'!$D$27,'Balanceo lineas produccion'!$G$27,'Balanceo lineas produccion'!$I$27,'Balanceo lineas produccion'!$K$27,'Balanceo lineas produccion'!$M$27,'Balanceo lineas produccion'!$O$27,'Balanceo lineas produccion'!$Q$27,'Balanceo lineas produccion'!$S$27,'Balanceo lineas produccion'!$U$27,'Balanceo lineas produccion'!$W$27,'Balanceo lineas produccion'!$Y$27,'Balanceo lineas produccion'!$AA$27,'Balanceo lineas produccion'!$AC$27,'Balanceo lineas produccion'!$AE$27)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('Balanceo lineas produccion'!$D$24,'Balanceo lineas produccion'!$G$24,'Balanceo lineas produccion'!$I$24,'Balanceo lineas produccion'!$K$24,'Balanceo lineas produccion'!$M$24,'Balanceo lineas produccion'!$O$24,'Balanceo lineas produccion'!$Q$24,'Balanceo lineas produccion'!$S$24,'Balanceo lineas produccion'!$U$24,'Balanceo lineas produccion'!$W$24,'Balanceo lineas produccion'!$Y$24,'Balanceo lineas produccion'!$AA$24,'Balanceo lineas produccion'!$AC$24,'Balanceo lineas produccion'!$AE$24)</c:f>
              <c:numCache>
                <c:formatCode>0</c:formatCode>
                <c:ptCount val="14"/>
                <c:pt idx="0">
                  <c:v>60</c:v>
                </c:pt>
                <c:pt idx="1">
                  <c:v>128</c:v>
                </c:pt>
                <c:pt idx="2">
                  <c:v>171</c:v>
                </c:pt>
                <c:pt idx="3">
                  <c:v>192</c:v>
                </c:pt>
                <c:pt idx="4">
                  <c:v>256</c:v>
                </c:pt>
                <c:pt idx="5">
                  <c:v>320</c:v>
                </c:pt>
                <c:pt idx="6">
                  <c:v>342</c:v>
                </c:pt>
                <c:pt idx="7">
                  <c:v>384</c:v>
                </c:pt>
                <c:pt idx="8">
                  <c:v>448</c:v>
                </c:pt>
                <c:pt idx="9">
                  <c:v>513</c:v>
                </c:pt>
                <c:pt idx="10">
                  <c:v>545</c:v>
                </c:pt>
                <c:pt idx="11">
                  <c:v>577</c:v>
                </c:pt>
                <c:pt idx="12">
                  <c:v>641</c:v>
                </c:pt>
                <c:pt idx="13">
                  <c:v>684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9FF-40BB-8A3C-DA80DCBEE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927232"/>
        <c:axId val="128928768"/>
      </c:scatterChart>
      <c:valAx>
        <c:axId val="128927232"/>
        <c:scaling>
          <c:orientation val="minMax"/>
          <c:max val="14"/>
          <c:min val="1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8928768"/>
        <c:crosses val="autoZero"/>
        <c:crossBetween val="midCat"/>
        <c:majorUnit val="1"/>
      </c:valAx>
      <c:valAx>
        <c:axId val="12892876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289272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Costo Unitario Vs. Número</a:t>
            </a:r>
            <a:r>
              <a:rPr lang="en-US" baseline="0"/>
              <a:t> de operarios</a:t>
            </a:r>
            <a:endParaRPr lang="en-US"/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Costo Unitario Vs. Iteración</c:v>
          </c:tx>
          <c:xVal>
            <c:numRef>
              <c:f>('Balanceo lineas produccion'!$D$19,'Balanceo lineas produccion'!$G$19,'Balanceo lineas produccion'!$I$19,'Balanceo lineas produccion'!$K$19,'Balanceo lineas produccion'!$M$19,'Balanceo lineas produccion'!$O$19,'Balanceo lineas produccion'!$Q$19,'Balanceo lineas produccion'!$S$19,'Balanceo lineas produccion'!$U$19,'Balanceo lineas produccion'!$W$19,'Balanceo lineas produccion'!$Y$19,'Balanceo lineas produccion'!$AA$19,'Balanceo lineas produccion'!$AC$19,'Balanceo lineas produccion'!$AE$19)</c:f>
              <c:numCache>
                <c:formatCode>General</c:formatCode>
                <c:ptCount val="1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17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xVal>
          <c:yVal>
            <c:numRef>
              <c:f>('Balanceo lineas produccion'!$D$26,'Balanceo lineas produccion'!$G$26,'Balanceo lineas produccion'!$I$26,'Balanceo lineas produccion'!$K$26,'Balanceo lineas produccion'!$M$26,'Balanceo lineas produccion'!$O$26,'Balanceo lineas produccion'!$Q$26,'Balanceo lineas produccion'!$S$26,'Balanceo lineas produccion'!$U$26,'Balanceo lineas produccion'!$W$26,'Balanceo lineas produccion'!$Y$26,'Balanceo lineas produccion'!$AA$26,'Balanceo lineas produccion'!$AC$26,'Balanceo lineas produccion'!$AE$26)</c:f>
              <c:numCache>
                <c:formatCode>"$"\ #,##0.00</c:formatCode>
                <c:ptCount val="14"/>
                <c:pt idx="0">
                  <c:v>2.75</c:v>
                </c:pt>
                <c:pt idx="1">
                  <c:v>1.40625</c:v>
                </c:pt>
                <c:pt idx="2">
                  <c:v>1.1403508771929824</c:v>
                </c:pt>
                <c:pt idx="3">
                  <c:v>1.09375</c:v>
                </c:pt>
                <c:pt idx="4">
                  <c:v>0.87890625</c:v>
                </c:pt>
                <c:pt idx="5">
                  <c:v>0.75</c:v>
                </c:pt>
                <c:pt idx="6">
                  <c:v>0.74561403508771928</c:v>
                </c:pt>
                <c:pt idx="7">
                  <c:v>0.703125</c:v>
                </c:pt>
                <c:pt idx="8">
                  <c:v>0.6361607142857143</c:v>
                </c:pt>
                <c:pt idx="9">
                  <c:v>0.58479532163742687</c:v>
                </c:pt>
                <c:pt idx="10">
                  <c:v>0.60550458715596334</c:v>
                </c:pt>
                <c:pt idx="11">
                  <c:v>0.59792027729636044</c:v>
                </c:pt>
                <c:pt idx="12">
                  <c:v>0.56162246489859591</c:v>
                </c:pt>
                <c:pt idx="13">
                  <c:v>0.54824561403508776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80E-4461-A20F-9C5DC102290F}"/>
            </c:ext>
          </c:extLst>
        </c:ser>
        <c:ser>
          <c:idx val="1"/>
          <c:order val="1"/>
          <c:tx>
            <c:v>Menor Costo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xVal>
            <c:numRef>
              <c:f>'Balanceo lineas produccion'!$S$30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'Balanceo lineas produccion'!$S$28</c:f>
              <c:numCache>
                <c:formatCode>"$"\ #,##0.00</c:formatCode>
                <c:ptCount val="1"/>
                <c:pt idx="0">
                  <c:v>0.54824561403508776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80E-4461-A20F-9C5DC1022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958464"/>
        <c:axId val="128960384"/>
      </c:scatterChart>
      <c:valAx>
        <c:axId val="128958464"/>
        <c:scaling>
          <c:orientation val="minMax"/>
        </c:scaling>
        <c:delete val="0"/>
        <c:axPos val="b"/>
        <c:majorGridlines/>
        <c:minorGridlines/>
        <c:numFmt formatCode="General" sourceLinked="1"/>
        <c:majorTickMark val="out"/>
        <c:minorTickMark val="none"/>
        <c:tickLblPos val="nextTo"/>
        <c:crossAx val="128960384"/>
        <c:crosses val="autoZero"/>
        <c:crossBetween val="midCat"/>
        <c:majorUnit val="1"/>
      </c:valAx>
      <c:valAx>
        <c:axId val="128960384"/>
        <c:scaling>
          <c:orientation val="minMax"/>
        </c:scaling>
        <c:delete val="0"/>
        <c:axPos val="l"/>
        <c:majorGridlines/>
        <c:numFmt formatCode="&quot;$&quot;\ #,##0.00" sourceLinked="1"/>
        <c:majorTickMark val="out"/>
        <c:minorTickMark val="none"/>
        <c:tickLblPos val="nextTo"/>
        <c:crossAx val="12895846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28492</xdr:colOff>
      <xdr:row>31</xdr:row>
      <xdr:rowOff>0</xdr:rowOff>
    </xdr:from>
    <xdr:to>
      <xdr:col>16</xdr:col>
      <xdr:colOff>85228</xdr:colOff>
      <xdr:row>47</xdr:row>
      <xdr:rowOff>177105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75624</xdr:colOff>
      <xdr:row>31</xdr:row>
      <xdr:rowOff>0</xdr:rowOff>
    </xdr:from>
    <xdr:to>
      <xdr:col>31</xdr:col>
      <xdr:colOff>228319</xdr:colOff>
      <xdr:row>48</xdr:row>
      <xdr:rowOff>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autonomo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>
        <row r="19">
          <cell r="D19">
            <v>11</v>
          </cell>
        </row>
      </sheetData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showGridLines="0" tabSelected="1" topLeftCell="A19" zoomScale="87" workbookViewId="0">
      <selection activeCell="D22" sqref="D22:F22"/>
    </sheetView>
  </sheetViews>
  <sheetFormatPr baseColWidth="10" defaultColWidth="11" defaultRowHeight="15" x14ac:dyDescent="0.25"/>
  <cols>
    <col min="1" max="1" width="1.140625" customWidth="1"/>
    <col min="2" max="2" width="2.85546875" style="1" customWidth="1"/>
    <col min="3" max="3" width="39.5703125" customWidth="1"/>
    <col min="4" max="4" width="28.42578125" customWidth="1"/>
    <col min="5" max="5" width="22.140625" customWidth="1"/>
    <col min="6" max="6" width="19.42578125" customWidth="1"/>
    <col min="7" max="7" width="8" bestFit="1" customWidth="1"/>
    <col min="8" max="8" width="3.5703125" bestFit="1" customWidth="1"/>
    <col min="9" max="9" width="8" bestFit="1" customWidth="1"/>
    <col min="10" max="10" width="4.28515625" customWidth="1"/>
    <col min="11" max="11" width="8" bestFit="1" customWidth="1"/>
    <col min="12" max="12" width="3.5703125" bestFit="1" customWidth="1"/>
    <col min="13" max="13" width="8" bestFit="1" customWidth="1"/>
    <col min="14" max="14" width="3.5703125" bestFit="1" customWidth="1"/>
    <col min="15" max="15" width="8" bestFit="1" customWidth="1"/>
    <col min="16" max="16" width="3.5703125" bestFit="1" customWidth="1"/>
    <col min="17" max="17" width="8" bestFit="1" customWidth="1"/>
    <col min="18" max="18" width="3.5703125" bestFit="1" customWidth="1"/>
    <col min="19" max="19" width="8" bestFit="1" customWidth="1"/>
    <col min="20" max="20" width="3.5703125" customWidth="1"/>
    <col min="21" max="21" width="8" bestFit="1" customWidth="1"/>
    <col min="22" max="22" width="3.5703125" bestFit="1" customWidth="1"/>
    <col min="23" max="23" width="8.5703125" customWidth="1"/>
    <col min="24" max="24" width="4.140625" customWidth="1"/>
    <col min="25" max="25" width="8.5703125" customWidth="1"/>
    <col min="26" max="26" width="4.42578125" customWidth="1"/>
    <col min="27" max="27" width="8.5703125" customWidth="1"/>
    <col min="28" max="28" width="4.42578125" customWidth="1"/>
    <col min="29" max="29" width="8.85546875" customWidth="1"/>
    <col min="30" max="30" width="3.5703125" customWidth="1"/>
    <col min="31" max="31" width="8.7109375" customWidth="1"/>
    <col min="32" max="32" width="4.140625" customWidth="1"/>
    <col min="33" max="33" width="0.5703125" customWidth="1"/>
    <col min="34" max="46" width="11.42578125" customWidth="1"/>
  </cols>
  <sheetData>
    <row r="1" spans="2:32" ht="9.75" customHeight="1" x14ac:dyDescent="0.25"/>
    <row r="2" spans="2:32" ht="60" customHeight="1" x14ac:dyDescent="0.25"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6"/>
    </row>
    <row r="3" spans="2:32" x14ac:dyDescent="0.2">
      <c r="B3" s="87" t="s">
        <v>1</v>
      </c>
      <c r="C3" s="87" t="s">
        <v>2</v>
      </c>
      <c r="D3" s="89" t="s">
        <v>3</v>
      </c>
      <c r="E3" s="90"/>
      <c r="F3" s="91"/>
      <c r="G3" s="80" t="s">
        <v>4</v>
      </c>
      <c r="H3" s="81"/>
      <c r="I3" s="80" t="s">
        <v>5</v>
      </c>
      <c r="J3" s="81"/>
      <c r="K3" s="80" t="s">
        <v>6</v>
      </c>
      <c r="L3" s="81"/>
      <c r="M3" s="80" t="s">
        <v>7</v>
      </c>
      <c r="N3" s="81"/>
      <c r="O3" s="80" t="s">
        <v>8</v>
      </c>
      <c r="P3" s="81"/>
      <c r="Q3" s="80" t="s">
        <v>9</v>
      </c>
      <c r="R3" s="81"/>
      <c r="S3" s="80" t="s">
        <v>10</v>
      </c>
      <c r="T3" s="81"/>
      <c r="U3" s="80" t="s">
        <v>11</v>
      </c>
      <c r="V3" s="81"/>
      <c r="W3" s="80" t="s">
        <v>12</v>
      </c>
      <c r="X3" s="81"/>
      <c r="Y3" s="80" t="s">
        <v>13</v>
      </c>
      <c r="Z3" s="81"/>
      <c r="AA3" s="80" t="s">
        <v>14</v>
      </c>
      <c r="AB3" s="81"/>
      <c r="AC3" s="80" t="s">
        <v>15</v>
      </c>
      <c r="AD3" s="81"/>
      <c r="AE3" s="80" t="s">
        <v>16</v>
      </c>
      <c r="AF3" s="81"/>
    </row>
    <row r="4" spans="2:32" x14ac:dyDescent="0.25">
      <c r="B4" s="87"/>
      <c r="C4" s="88"/>
      <c r="D4" s="82" t="s">
        <v>17</v>
      </c>
      <c r="E4" s="78" t="s">
        <v>18</v>
      </c>
      <c r="F4" s="82" t="s">
        <v>19</v>
      </c>
      <c r="G4" s="77" t="s">
        <v>20</v>
      </c>
      <c r="H4" s="78" t="s">
        <v>21</v>
      </c>
      <c r="I4" s="77" t="s">
        <v>20</v>
      </c>
      <c r="J4" s="78" t="s">
        <v>21</v>
      </c>
      <c r="K4" s="77" t="s">
        <v>20</v>
      </c>
      <c r="L4" s="78" t="s">
        <v>21</v>
      </c>
      <c r="M4" s="77" t="s">
        <v>20</v>
      </c>
      <c r="N4" s="78" t="s">
        <v>21</v>
      </c>
      <c r="O4" s="77" t="s">
        <v>20</v>
      </c>
      <c r="P4" s="78" t="s">
        <v>21</v>
      </c>
      <c r="Q4" s="77" t="s">
        <v>20</v>
      </c>
      <c r="R4" s="78" t="s">
        <v>21</v>
      </c>
      <c r="S4" s="77" t="s">
        <v>20</v>
      </c>
      <c r="T4" s="78" t="s">
        <v>21</v>
      </c>
      <c r="U4" s="77" t="s">
        <v>20</v>
      </c>
      <c r="V4" s="78" t="s">
        <v>21</v>
      </c>
      <c r="W4" s="77" t="s">
        <v>20</v>
      </c>
      <c r="X4" s="78" t="s">
        <v>21</v>
      </c>
      <c r="Y4" s="77" t="s">
        <v>20</v>
      </c>
      <c r="Z4" s="78" t="s">
        <v>21</v>
      </c>
      <c r="AA4" s="77" t="s">
        <v>20</v>
      </c>
      <c r="AB4" s="78" t="s">
        <v>21</v>
      </c>
      <c r="AC4" s="77" t="s">
        <v>20</v>
      </c>
      <c r="AD4" s="78" t="s">
        <v>21</v>
      </c>
      <c r="AE4" s="77" t="s">
        <v>20</v>
      </c>
      <c r="AF4" s="78" t="s">
        <v>21</v>
      </c>
    </row>
    <row r="5" spans="2:32" s="2" customFormat="1" x14ac:dyDescent="0.25">
      <c r="B5" s="87"/>
      <c r="C5" s="88"/>
      <c r="D5" s="83"/>
      <c r="E5" s="78"/>
      <c r="F5" s="83"/>
      <c r="G5" s="77"/>
      <c r="H5" s="78"/>
      <c r="I5" s="77"/>
      <c r="J5" s="78"/>
      <c r="K5" s="77"/>
      <c r="L5" s="78"/>
      <c r="M5" s="77"/>
      <c r="N5" s="78"/>
      <c r="O5" s="77"/>
      <c r="P5" s="78"/>
      <c r="Q5" s="77"/>
      <c r="R5" s="78"/>
      <c r="S5" s="77"/>
      <c r="T5" s="78"/>
      <c r="U5" s="77"/>
      <c r="V5" s="78"/>
      <c r="W5" s="77"/>
      <c r="X5" s="78"/>
      <c r="Y5" s="77"/>
      <c r="Z5" s="78"/>
      <c r="AA5" s="77"/>
      <c r="AB5" s="78"/>
      <c r="AC5" s="77"/>
      <c r="AD5" s="78"/>
      <c r="AE5" s="77"/>
      <c r="AF5" s="78"/>
    </row>
    <row r="6" spans="2:32" x14ac:dyDescent="0.25">
      <c r="B6" s="3">
        <v>1</v>
      </c>
      <c r="C6" s="4" t="s">
        <v>22</v>
      </c>
      <c r="D6" s="5">
        <v>4.6296296296296294E-3</v>
      </c>
      <c r="E6" s="4">
        <v>1</v>
      </c>
      <c r="F6" s="6">
        <f>IFERROR(D6/E6,0)</f>
        <v>4.6296296296296294E-3</v>
      </c>
      <c r="G6" s="7">
        <f>IFERROR(D6/H6,0)</f>
        <v>2.3148148148148147E-3</v>
      </c>
      <c r="H6" s="8">
        <f>IFERROR(IF(AND($D$18=F6,D6&gt;0),E6+1,E6),0)</f>
        <v>2</v>
      </c>
      <c r="I6" s="9">
        <f>IFERROR(D6/J6,0)</f>
        <v>1.5432098765432098E-3</v>
      </c>
      <c r="J6" s="8">
        <f>IFERROR(IF(AND(G6=$G$18,D6&gt;0),H6+1,H6),0)</f>
        <v>3</v>
      </c>
      <c r="K6" s="9">
        <f>IFERROR(D6/L6,0)</f>
        <v>1.5432098765432098E-3</v>
      </c>
      <c r="L6" s="10">
        <f>IFERROR(IF(AND(I6=$I$18,D6&gt;0),J6+1,J6),0)</f>
        <v>3</v>
      </c>
      <c r="M6" s="9">
        <f>IFERROR(D6/N6,0)</f>
        <v>1.1574074074074073E-3</v>
      </c>
      <c r="N6" s="10">
        <f>IFERROR(IF(AND(K6=$K$18,D6&gt;0),L6+1,L6),0)</f>
        <v>4</v>
      </c>
      <c r="O6" s="9">
        <f>IFERROR(D6/P6,0)</f>
        <v>9.2592592592592585E-4</v>
      </c>
      <c r="P6" s="10">
        <f>IFERROR(IF(AND(M6=$M$18,D6&gt;0),N6+1,N6),0)</f>
        <v>5</v>
      </c>
      <c r="Q6" s="9">
        <f>IFERROR(D6/R6,0)</f>
        <v>7.716049382716049E-4</v>
      </c>
      <c r="R6" s="10">
        <f>IFERROR(IF(AND(D6&gt;0,O6=$O$18),P6+1,P6),0)</f>
        <v>6</v>
      </c>
      <c r="S6" s="9">
        <f>IFERROR(D6/T6,0)</f>
        <v>7.716049382716049E-4</v>
      </c>
      <c r="T6" s="8">
        <f>IFERROR(IF(AND(D6&gt;0,Q6=$Q$18),R6+1,R6),0)</f>
        <v>6</v>
      </c>
      <c r="U6" s="9">
        <f>IFERROR(D6/V6,0)</f>
        <v>6.6137566137566134E-4</v>
      </c>
      <c r="V6" s="8">
        <f>IFERROR(IF(AND(D6&gt;0,S6=$S$18),T6+1,T6),0)</f>
        <v>7</v>
      </c>
      <c r="W6" s="9">
        <f>IFERROR(D6/X6,0)</f>
        <v>5.7870370370370367E-4</v>
      </c>
      <c r="X6" s="10">
        <f>IFERROR(IF(AND(D6&gt;0,U6=$U$18),V6+1,V6),0)</f>
        <v>8</v>
      </c>
      <c r="Y6" s="9">
        <f>IFERROR(D6/Z6,0)</f>
        <v>5.1440329218106989E-4</v>
      </c>
      <c r="Z6" s="10">
        <f>IFERROR(IF(AND(D6&gt;0,W6=$W$18),X6+1,X6),0)</f>
        <v>9</v>
      </c>
      <c r="AA6" s="9">
        <f>IFERROR(D6/AB6,0)</f>
        <v>5.1440329218106989E-4</v>
      </c>
      <c r="AB6" s="10">
        <f>IFERROR(IF(AND(D6&gt;0,Y6=$Y$18),Z6+1,Z6),0)</f>
        <v>9</v>
      </c>
      <c r="AC6" s="9">
        <f>IFERROR(D6/AD6,0)</f>
        <v>4.6296296296296293E-4</v>
      </c>
      <c r="AD6" s="8">
        <f>IFERROR(IF(AND(D6&gt;0,AA6=$AA$18),AB6+1,AB6),0)</f>
        <v>10</v>
      </c>
      <c r="AE6" s="9">
        <f>IFERROR(D6/AF6,0)</f>
        <v>4.2087542087542086E-4</v>
      </c>
      <c r="AF6" s="8">
        <f>IFERROR(IF(AND(D6&gt;0,AC6=$AC$18),AD6+1,AD6),0)</f>
        <v>11</v>
      </c>
    </row>
    <row r="7" spans="2:32" x14ac:dyDescent="0.25">
      <c r="B7" s="11">
        <v>2</v>
      </c>
      <c r="C7" s="4" t="s">
        <v>23</v>
      </c>
      <c r="D7" s="5">
        <v>2.7777777777777778E-4</v>
      </c>
      <c r="E7" s="4">
        <v>1</v>
      </c>
      <c r="F7" s="6">
        <f t="shared" ref="F7:F16" si="0">IFERROR(D7/E7,0)</f>
        <v>2.7777777777777778E-4</v>
      </c>
      <c r="G7" s="7">
        <f t="shared" ref="G7:G16" si="1">IFERROR(D7/H7,0)</f>
        <v>2.7777777777777778E-4</v>
      </c>
      <c r="H7" s="8">
        <f t="shared" ref="H7:H16" si="2">IFERROR(IF(AND($D$18=F7,D7&gt;0),E7+1,E7),0)</f>
        <v>1</v>
      </c>
      <c r="I7" s="9">
        <f t="shared" ref="I7:I16" si="3">IFERROR(D7/J7,0)</f>
        <v>2.7777777777777778E-4</v>
      </c>
      <c r="J7" s="8">
        <f t="shared" ref="J7:J16" si="4">IFERROR(IF(AND(G7=$G$18,D7&gt;0),H7+1,H7),0)</f>
        <v>1</v>
      </c>
      <c r="K7" s="9">
        <f t="shared" ref="K7:K16" si="5">IFERROR(D7/L7,0)</f>
        <v>2.7777777777777778E-4</v>
      </c>
      <c r="L7" s="10">
        <f t="shared" ref="L7:L16" si="6">IFERROR(IF(AND(I7=$I$18,D7&gt;0),J7+1,J7),0)</f>
        <v>1</v>
      </c>
      <c r="M7" s="9">
        <f t="shared" ref="M7:M16" si="7">IFERROR(D7/N7,0)</f>
        <v>2.7777777777777778E-4</v>
      </c>
      <c r="N7" s="10">
        <f t="shared" ref="N7:N16" si="8">IFERROR(IF(AND(K7=$K$18,D7&gt;0),L7+1,L7),0)</f>
        <v>1</v>
      </c>
      <c r="O7" s="9">
        <f t="shared" ref="O7:O16" si="9">IFERROR(D7/P7,0)</f>
        <v>2.7777777777777778E-4</v>
      </c>
      <c r="P7" s="10">
        <f t="shared" ref="P7:P16" si="10">IFERROR(IF(AND(M7=$M$18,D7&gt;0),N7+1,N7),0)</f>
        <v>1</v>
      </c>
      <c r="Q7" s="9">
        <f t="shared" ref="Q7:Q16" si="11">IFERROR(D7/R7,0)</f>
        <v>2.7777777777777778E-4</v>
      </c>
      <c r="R7" s="10">
        <f t="shared" ref="R7:R16" si="12">IFERROR(IF(AND(D7&gt;0,O7=$O$18),P7+1,P7),0)</f>
        <v>1</v>
      </c>
      <c r="S7" s="9">
        <f t="shared" ref="S7:S16" si="13">IFERROR(D7/T7,0)</f>
        <v>2.7777777777777778E-4</v>
      </c>
      <c r="T7" s="8">
        <f t="shared" ref="T7:T16" si="14">IFERROR(IF(AND(D7&gt;0,Q7=$Q$18),R7+1,R7),0)</f>
        <v>1</v>
      </c>
      <c r="U7" s="9">
        <f t="shared" ref="U7:U16" si="15">IFERROR(D7/V7,0)</f>
        <v>2.7777777777777778E-4</v>
      </c>
      <c r="V7" s="8">
        <f t="shared" ref="V7:V16" si="16">IFERROR(IF(AND(D7&gt;0,S7=$S$18),T7+1,T7),0)</f>
        <v>1</v>
      </c>
      <c r="W7" s="9">
        <f t="shared" ref="W7:W16" si="17">IFERROR(D7/X7,0)</f>
        <v>2.7777777777777778E-4</v>
      </c>
      <c r="X7" s="10">
        <f t="shared" ref="X7:X16" si="18">IFERROR(IF(AND(D7&gt;0,U7=$U$18),V7+1,V7),0)</f>
        <v>1</v>
      </c>
      <c r="Y7" s="9">
        <f t="shared" ref="Y7:Y16" si="19">IFERROR(D7/Z7,0)</f>
        <v>2.7777777777777778E-4</v>
      </c>
      <c r="Z7" s="10">
        <f t="shared" ref="Z7:Z16" si="20">IFERROR(IF(AND(D7&gt;0,W7=$W$18),X7+1,X7),0)</f>
        <v>1</v>
      </c>
      <c r="AA7" s="9">
        <f t="shared" ref="AA7:AA16" si="21">IFERROR(D7/AB7,0)</f>
        <v>2.7777777777777778E-4</v>
      </c>
      <c r="AB7" s="10">
        <f t="shared" ref="AB7:AB16" si="22">IFERROR(IF(AND(D7&gt;0,Y7=$Y$18),Z7+1,Z7),0)</f>
        <v>1</v>
      </c>
      <c r="AC7" s="9">
        <f t="shared" ref="AC7:AC16" si="23">IFERROR(D7/AD7,0)</f>
        <v>2.7777777777777778E-4</v>
      </c>
      <c r="AD7" s="8">
        <f t="shared" ref="AD7:AD16" si="24">IFERROR(IF(AND(D7&gt;0,AA7=$AA$18),AB7+1,AB7),0)</f>
        <v>1</v>
      </c>
      <c r="AE7" s="9">
        <f t="shared" ref="AE7:AE16" si="25">IFERROR(D7/AF7,0)</f>
        <v>2.7777777777777778E-4</v>
      </c>
      <c r="AF7" s="8">
        <f t="shared" ref="AF7:AF16" si="26">IFERROR(IF(AND(D7&gt;0,AC7=$AC$18),AD7+1,AD7),0)</f>
        <v>1</v>
      </c>
    </row>
    <row r="8" spans="2:32" x14ac:dyDescent="0.25">
      <c r="B8" s="11">
        <v>3</v>
      </c>
      <c r="C8" s="4" t="s">
        <v>24</v>
      </c>
      <c r="D8" s="5">
        <v>3.1250000000000001E-4</v>
      </c>
      <c r="E8" s="4">
        <v>1</v>
      </c>
      <c r="F8" s="6">
        <f t="shared" si="0"/>
        <v>3.1250000000000001E-4</v>
      </c>
      <c r="G8" s="7">
        <f t="shared" si="1"/>
        <v>3.1250000000000001E-4</v>
      </c>
      <c r="H8" s="8">
        <f t="shared" si="2"/>
        <v>1</v>
      </c>
      <c r="I8" s="9">
        <f t="shared" si="3"/>
        <v>3.1250000000000001E-4</v>
      </c>
      <c r="J8" s="8">
        <f t="shared" si="4"/>
        <v>1</v>
      </c>
      <c r="K8" s="9">
        <f t="shared" si="5"/>
        <v>3.1250000000000001E-4</v>
      </c>
      <c r="L8" s="10">
        <f t="shared" si="6"/>
        <v>1</v>
      </c>
      <c r="M8" s="9">
        <f t="shared" si="7"/>
        <v>3.1250000000000001E-4</v>
      </c>
      <c r="N8" s="10">
        <f t="shared" si="8"/>
        <v>1</v>
      </c>
      <c r="O8" s="9">
        <f t="shared" si="9"/>
        <v>3.1250000000000001E-4</v>
      </c>
      <c r="P8" s="10">
        <f t="shared" si="10"/>
        <v>1</v>
      </c>
      <c r="Q8" s="9">
        <f t="shared" si="11"/>
        <v>3.1250000000000001E-4</v>
      </c>
      <c r="R8" s="10">
        <f t="shared" si="12"/>
        <v>1</v>
      </c>
      <c r="S8" s="9">
        <f t="shared" si="13"/>
        <v>3.1250000000000001E-4</v>
      </c>
      <c r="T8" s="8">
        <f t="shared" si="14"/>
        <v>1</v>
      </c>
      <c r="U8" s="9">
        <f t="shared" si="15"/>
        <v>3.1250000000000001E-4</v>
      </c>
      <c r="V8" s="8">
        <f t="shared" si="16"/>
        <v>1</v>
      </c>
      <c r="W8" s="9">
        <f t="shared" si="17"/>
        <v>3.1250000000000001E-4</v>
      </c>
      <c r="X8" s="10">
        <f t="shared" si="18"/>
        <v>1</v>
      </c>
      <c r="Y8" s="9">
        <f t="shared" si="19"/>
        <v>3.1250000000000001E-4</v>
      </c>
      <c r="Z8" s="10">
        <f t="shared" si="20"/>
        <v>1</v>
      </c>
      <c r="AA8" s="9">
        <f t="shared" si="21"/>
        <v>3.1250000000000001E-4</v>
      </c>
      <c r="AB8" s="10">
        <f t="shared" si="22"/>
        <v>1</v>
      </c>
      <c r="AC8" s="9">
        <f t="shared" si="23"/>
        <v>3.1250000000000001E-4</v>
      </c>
      <c r="AD8" s="8">
        <f t="shared" si="24"/>
        <v>1</v>
      </c>
      <c r="AE8" s="9">
        <f t="shared" si="25"/>
        <v>3.1250000000000001E-4</v>
      </c>
      <c r="AF8" s="8">
        <f t="shared" si="26"/>
        <v>1</v>
      </c>
    </row>
    <row r="9" spans="2:32" x14ac:dyDescent="0.25">
      <c r="B9" s="11">
        <v>4</v>
      </c>
      <c r="C9" s="4" t="s">
        <v>25</v>
      </c>
      <c r="D9" s="5">
        <v>2.3148148148148147E-5</v>
      </c>
      <c r="E9" s="4">
        <v>1</v>
      </c>
      <c r="F9" s="6">
        <f t="shared" si="0"/>
        <v>2.3148148148148147E-5</v>
      </c>
      <c r="G9" s="7">
        <f t="shared" si="1"/>
        <v>2.3148148148148147E-5</v>
      </c>
      <c r="H9" s="8">
        <f t="shared" si="2"/>
        <v>1</v>
      </c>
      <c r="I9" s="9">
        <f t="shared" si="3"/>
        <v>2.3148148148148147E-5</v>
      </c>
      <c r="J9" s="8">
        <f t="shared" si="4"/>
        <v>1</v>
      </c>
      <c r="K9" s="9">
        <f t="shared" si="5"/>
        <v>2.3148148148148147E-5</v>
      </c>
      <c r="L9" s="10">
        <f t="shared" si="6"/>
        <v>1</v>
      </c>
      <c r="M9" s="9">
        <f t="shared" si="7"/>
        <v>2.3148148148148147E-5</v>
      </c>
      <c r="N9" s="10">
        <f t="shared" si="8"/>
        <v>1</v>
      </c>
      <c r="O9" s="9">
        <f t="shared" si="9"/>
        <v>2.3148148148148147E-5</v>
      </c>
      <c r="P9" s="10">
        <f t="shared" si="10"/>
        <v>1</v>
      </c>
      <c r="Q9" s="9">
        <f t="shared" si="11"/>
        <v>2.3148148148148147E-5</v>
      </c>
      <c r="R9" s="10">
        <f t="shared" si="12"/>
        <v>1</v>
      </c>
      <c r="S9" s="9">
        <f t="shared" si="13"/>
        <v>2.3148148148148147E-5</v>
      </c>
      <c r="T9" s="8">
        <f t="shared" si="14"/>
        <v>1</v>
      </c>
      <c r="U9" s="9">
        <f t="shared" si="15"/>
        <v>2.3148148148148147E-5</v>
      </c>
      <c r="V9" s="8">
        <f t="shared" si="16"/>
        <v>1</v>
      </c>
      <c r="W9" s="9">
        <f t="shared" si="17"/>
        <v>2.3148148148148147E-5</v>
      </c>
      <c r="X9" s="10">
        <f t="shared" si="18"/>
        <v>1</v>
      </c>
      <c r="Y9" s="9">
        <f t="shared" si="19"/>
        <v>2.3148148148148147E-5</v>
      </c>
      <c r="Z9" s="10">
        <f t="shared" si="20"/>
        <v>1</v>
      </c>
      <c r="AA9" s="9">
        <f t="shared" si="21"/>
        <v>2.3148148148148147E-5</v>
      </c>
      <c r="AB9" s="10">
        <f t="shared" si="22"/>
        <v>1</v>
      </c>
      <c r="AC9" s="9">
        <f t="shared" si="23"/>
        <v>2.3148148148148147E-5</v>
      </c>
      <c r="AD9" s="8">
        <f t="shared" si="24"/>
        <v>1</v>
      </c>
      <c r="AE9" s="9">
        <f t="shared" si="25"/>
        <v>2.3148148148148147E-5</v>
      </c>
      <c r="AF9" s="8">
        <f t="shared" si="26"/>
        <v>1</v>
      </c>
    </row>
    <row r="10" spans="2:32" x14ac:dyDescent="0.25">
      <c r="B10" s="11">
        <v>5</v>
      </c>
      <c r="C10" s="4" t="s">
        <v>26</v>
      </c>
      <c r="D10" s="5">
        <v>2.8935185185185184E-4</v>
      </c>
      <c r="E10" s="4">
        <v>1</v>
      </c>
      <c r="F10" s="6">
        <f t="shared" si="0"/>
        <v>2.8935185185185184E-4</v>
      </c>
      <c r="G10" s="7">
        <f t="shared" si="1"/>
        <v>2.8935185185185184E-4</v>
      </c>
      <c r="H10" s="8">
        <f t="shared" si="2"/>
        <v>1</v>
      </c>
      <c r="I10" s="9">
        <f t="shared" si="3"/>
        <v>2.8935185185185184E-4</v>
      </c>
      <c r="J10" s="8">
        <f t="shared" si="4"/>
        <v>1</v>
      </c>
      <c r="K10" s="9">
        <f t="shared" si="5"/>
        <v>2.8935185185185184E-4</v>
      </c>
      <c r="L10" s="10">
        <f t="shared" si="6"/>
        <v>1</v>
      </c>
      <c r="M10" s="9">
        <f t="shared" si="7"/>
        <v>2.8935185185185184E-4</v>
      </c>
      <c r="N10" s="10">
        <f t="shared" si="8"/>
        <v>1</v>
      </c>
      <c r="O10" s="9">
        <f t="shared" si="9"/>
        <v>2.8935185185185184E-4</v>
      </c>
      <c r="P10" s="10">
        <f t="shared" si="10"/>
        <v>1</v>
      </c>
      <c r="Q10" s="9">
        <f t="shared" si="11"/>
        <v>2.8935185185185184E-4</v>
      </c>
      <c r="R10" s="10">
        <f t="shared" si="12"/>
        <v>1</v>
      </c>
      <c r="S10" s="9">
        <f t="shared" si="13"/>
        <v>2.8935185185185184E-4</v>
      </c>
      <c r="T10" s="8">
        <f t="shared" si="14"/>
        <v>1</v>
      </c>
      <c r="U10" s="9">
        <f t="shared" si="15"/>
        <v>2.8935185185185184E-4</v>
      </c>
      <c r="V10" s="8">
        <f t="shared" si="16"/>
        <v>1</v>
      </c>
      <c r="W10" s="9">
        <f t="shared" si="17"/>
        <v>2.8935185185185184E-4</v>
      </c>
      <c r="X10" s="10">
        <f t="shared" si="18"/>
        <v>1</v>
      </c>
      <c r="Y10" s="9">
        <f t="shared" si="19"/>
        <v>2.8935185185185184E-4</v>
      </c>
      <c r="Z10" s="10">
        <f t="shared" si="20"/>
        <v>1</v>
      </c>
      <c r="AA10" s="9">
        <f t="shared" si="21"/>
        <v>2.8935185185185184E-4</v>
      </c>
      <c r="AB10" s="10">
        <f t="shared" si="22"/>
        <v>1</v>
      </c>
      <c r="AC10" s="9">
        <f t="shared" si="23"/>
        <v>2.8935185185185184E-4</v>
      </c>
      <c r="AD10" s="8">
        <f t="shared" si="24"/>
        <v>1</v>
      </c>
      <c r="AE10" s="9">
        <f t="shared" si="25"/>
        <v>2.8935185185185184E-4</v>
      </c>
      <c r="AF10" s="8">
        <f t="shared" si="26"/>
        <v>1</v>
      </c>
    </row>
    <row r="11" spans="2:32" x14ac:dyDescent="0.25">
      <c r="B11" s="11">
        <v>6</v>
      </c>
      <c r="C11" s="4" t="s">
        <v>27</v>
      </c>
      <c r="D11" s="5">
        <v>5.4398148148148144E-4</v>
      </c>
      <c r="E11" s="4">
        <v>1</v>
      </c>
      <c r="F11" s="6">
        <f t="shared" si="0"/>
        <v>5.4398148148148144E-4</v>
      </c>
      <c r="G11" s="7">
        <f t="shared" si="1"/>
        <v>5.4398148148148144E-4</v>
      </c>
      <c r="H11" s="8">
        <f t="shared" si="2"/>
        <v>1</v>
      </c>
      <c r="I11" s="9">
        <f t="shared" si="3"/>
        <v>5.4398148148148144E-4</v>
      </c>
      <c r="J11" s="8">
        <f t="shared" si="4"/>
        <v>1</v>
      </c>
      <c r="K11" s="9">
        <f t="shared" si="5"/>
        <v>5.4398148148148144E-4</v>
      </c>
      <c r="L11" s="10">
        <f t="shared" si="6"/>
        <v>1</v>
      </c>
      <c r="M11" s="9">
        <f t="shared" si="7"/>
        <v>5.4398148148148144E-4</v>
      </c>
      <c r="N11" s="10">
        <f t="shared" si="8"/>
        <v>1</v>
      </c>
      <c r="O11" s="9">
        <f t="shared" si="9"/>
        <v>5.4398148148148144E-4</v>
      </c>
      <c r="P11" s="10">
        <f t="shared" si="10"/>
        <v>1</v>
      </c>
      <c r="Q11" s="9">
        <f t="shared" si="11"/>
        <v>5.4398148148148144E-4</v>
      </c>
      <c r="R11" s="10">
        <f t="shared" si="12"/>
        <v>1</v>
      </c>
      <c r="S11" s="9">
        <f t="shared" si="13"/>
        <v>5.4398148148148144E-4</v>
      </c>
      <c r="T11" s="8">
        <f t="shared" si="14"/>
        <v>1</v>
      </c>
      <c r="U11" s="9">
        <f t="shared" si="15"/>
        <v>5.4398148148148144E-4</v>
      </c>
      <c r="V11" s="8">
        <f t="shared" si="16"/>
        <v>1</v>
      </c>
      <c r="W11" s="9">
        <f t="shared" si="17"/>
        <v>5.4398148148148144E-4</v>
      </c>
      <c r="X11" s="10">
        <f t="shared" si="18"/>
        <v>1</v>
      </c>
      <c r="Y11" s="9">
        <f t="shared" si="19"/>
        <v>5.4398148148148144E-4</v>
      </c>
      <c r="Z11" s="10">
        <f t="shared" si="20"/>
        <v>1</v>
      </c>
      <c r="AA11" s="9">
        <f t="shared" si="21"/>
        <v>2.7199074074074072E-4</v>
      </c>
      <c r="AB11" s="10">
        <f t="shared" si="22"/>
        <v>2</v>
      </c>
      <c r="AC11" s="9">
        <f t="shared" si="23"/>
        <v>2.7199074074074072E-4</v>
      </c>
      <c r="AD11" s="8">
        <f t="shared" si="24"/>
        <v>2</v>
      </c>
      <c r="AE11" s="9">
        <f t="shared" si="25"/>
        <v>2.7199074074074072E-4</v>
      </c>
      <c r="AF11" s="8">
        <f t="shared" si="26"/>
        <v>2</v>
      </c>
    </row>
    <row r="12" spans="2:32" x14ac:dyDescent="0.25">
      <c r="B12" s="11">
        <v>7</v>
      </c>
      <c r="C12" s="4" t="s">
        <v>28</v>
      </c>
      <c r="D12" s="5">
        <v>2.3148148148148147E-5</v>
      </c>
      <c r="E12" s="4">
        <v>1</v>
      </c>
      <c r="F12" s="6">
        <f>IFERROR(D12/E12,0)</f>
        <v>2.3148148148148147E-5</v>
      </c>
      <c r="G12" s="7">
        <f t="shared" si="1"/>
        <v>2.3148148148148147E-5</v>
      </c>
      <c r="H12" s="8">
        <f t="shared" si="2"/>
        <v>1</v>
      </c>
      <c r="I12" s="9">
        <f t="shared" si="3"/>
        <v>2.3148148148148147E-5</v>
      </c>
      <c r="J12" s="8">
        <f t="shared" si="4"/>
        <v>1</v>
      </c>
      <c r="K12" s="9">
        <f t="shared" si="5"/>
        <v>2.3148148148148147E-5</v>
      </c>
      <c r="L12" s="10">
        <f t="shared" si="6"/>
        <v>1</v>
      </c>
      <c r="M12" s="9">
        <f t="shared" si="7"/>
        <v>2.3148148148148147E-5</v>
      </c>
      <c r="N12" s="10">
        <f t="shared" si="8"/>
        <v>1</v>
      </c>
      <c r="O12" s="9">
        <f t="shared" si="9"/>
        <v>2.3148148148148147E-5</v>
      </c>
      <c r="P12" s="10">
        <f t="shared" si="10"/>
        <v>1</v>
      </c>
      <c r="Q12" s="9">
        <f t="shared" si="11"/>
        <v>2.3148148148148147E-5</v>
      </c>
      <c r="R12" s="10">
        <f t="shared" si="12"/>
        <v>1</v>
      </c>
      <c r="S12" s="9">
        <f t="shared" si="13"/>
        <v>2.3148148148148147E-5</v>
      </c>
      <c r="T12" s="8">
        <f t="shared" si="14"/>
        <v>1</v>
      </c>
      <c r="U12" s="9">
        <f t="shared" si="15"/>
        <v>2.3148148148148147E-5</v>
      </c>
      <c r="V12" s="8">
        <f t="shared" si="16"/>
        <v>1</v>
      </c>
      <c r="W12" s="9">
        <f t="shared" si="17"/>
        <v>2.3148148148148147E-5</v>
      </c>
      <c r="X12" s="10">
        <f t="shared" si="18"/>
        <v>1</v>
      </c>
      <c r="Y12" s="9">
        <f t="shared" si="19"/>
        <v>2.3148148148148147E-5</v>
      </c>
      <c r="Z12" s="10">
        <f t="shared" si="20"/>
        <v>1</v>
      </c>
      <c r="AA12" s="9">
        <f t="shared" si="21"/>
        <v>2.3148148148148147E-5</v>
      </c>
      <c r="AB12" s="10">
        <f t="shared" si="22"/>
        <v>1</v>
      </c>
      <c r="AC12" s="9">
        <f t="shared" si="23"/>
        <v>2.3148148148148147E-5</v>
      </c>
      <c r="AD12" s="8">
        <f t="shared" si="24"/>
        <v>1</v>
      </c>
      <c r="AE12" s="9">
        <f t="shared" si="25"/>
        <v>2.3148148148148147E-5</v>
      </c>
      <c r="AF12" s="8">
        <f t="shared" si="26"/>
        <v>1</v>
      </c>
    </row>
    <row r="13" spans="2:32" x14ac:dyDescent="0.25">
      <c r="B13" s="11">
        <v>8</v>
      </c>
      <c r="C13" s="4" t="s">
        <v>29</v>
      </c>
      <c r="D13" s="5">
        <v>4.6296296296296294E-5</v>
      </c>
      <c r="E13" s="4">
        <v>1</v>
      </c>
      <c r="F13" s="6">
        <f t="shared" si="0"/>
        <v>4.6296296296296294E-5</v>
      </c>
      <c r="G13" s="7">
        <f t="shared" si="1"/>
        <v>4.6296296296296294E-5</v>
      </c>
      <c r="H13" s="8">
        <f t="shared" si="2"/>
        <v>1</v>
      </c>
      <c r="I13" s="9">
        <f t="shared" si="3"/>
        <v>4.6296296296296294E-5</v>
      </c>
      <c r="J13" s="8">
        <f t="shared" si="4"/>
        <v>1</v>
      </c>
      <c r="K13" s="9">
        <f t="shared" si="5"/>
        <v>4.6296296296296294E-5</v>
      </c>
      <c r="L13" s="10">
        <f t="shared" si="6"/>
        <v>1</v>
      </c>
      <c r="M13" s="9">
        <f t="shared" si="7"/>
        <v>4.6296296296296294E-5</v>
      </c>
      <c r="N13" s="10">
        <f t="shared" si="8"/>
        <v>1</v>
      </c>
      <c r="O13" s="9">
        <f t="shared" si="9"/>
        <v>4.6296296296296294E-5</v>
      </c>
      <c r="P13" s="10">
        <f t="shared" si="10"/>
        <v>1</v>
      </c>
      <c r="Q13" s="9">
        <f t="shared" si="11"/>
        <v>4.6296296296296294E-5</v>
      </c>
      <c r="R13" s="10">
        <f t="shared" si="12"/>
        <v>1</v>
      </c>
      <c r="S13" s="9">
        <f t="shared" si="13"/>
        <v>4.6296296296296294E-5</v>
      </c>
      <c r="T13" s="8">
        <f t="shared" si="14"/>
        <v>1</v>
      </c>
      <c r="U13" s="9">
        <f t="shared" si="15"/>
        <v>4.6296296296296294E-5</v>
      </c>
      <c r="V13" s="8">
        <f t="shared" si="16"/>
        <v>1</v>
      </c>
      <c r="W13" s="9">
        <f t="shared" si="17"/>
        <v>4.6296296296296294E-5</v>
      </c>
      <c r="X13" s="10">
        <f t="shared" si="18"/>
        <v>1</v>
      </c>
      <c r="Y13" s="9">
        <f t="shared" si="19"/>
        <v>4.6296296296296294E-5</v>
      </c>
      <c r="Z13" s="10">
        <f t="shared" si="20"/>
        <v>1</v>
      </c>
      <c r="AA13" s="9">
        <f t="shared" si="21"/>
        <v>4.6296296296296294E-5</v>
      </c>
      <c r="AB13" s="10">
        <f>IFERROR(IF(AND(D13&gt;0,Y13=$Y$18),Z13+1,Z13),0)</f>
        <v>1</v>
      </c>
      <c r="AC13" s="9">
        <f t="shared" si="23"/>
        <v>4.6296296296296294E-5</v>
      </c>
      <c r="AD13" s="8">
        <f t="shared" si="24"/>
        <v>1</v>
      </c>
      <c r="AE13" s="9">
        <f t="shared" si="25"/>
        <v>4.6296296296296294E-5</v>
      </c>
      <c r="AF13" s="8">
        <f t="shared" si="26"/>
        <v>1</v>
      </c>
    </row>
    <row r="14" spans="2:32" x14ac:dyDescent="0.25">
      <c r="B14" s="11">
        <v>9</v>
      </c>
      <c r="C14" s="4" t="s">
        <v>30</v>
      </c>
      <c r="D14" s="5">
        <v>4.6296296296296294E-5</v>
      </c>
      <c r="E14" s="4">
        <v>1</v>
      </c>
      <c r="F14" s="6">
        <f t="shared" si="0"/>
        <v>4.6296296296296294E-5</v>
      </c>
      <c r="G14" s="7">
        <f t="shared" si="1"/>
        <v>4.6296296296296294E-5</v>
      </c>
      <c r="H14" s="8">
        <f t="shared" si="2"/>
        <v>1</v>
      </c>
      <c r="I14" s="9">
        <f t="shared" si="3"/>
        <v>4.6296296296296294E-5</v>
      </c>
      <c r="J14" s="8">
        <f t="shared" si="4"/>
        <v>1</v>
      </c>
      <c r="K14" s="9">
        <f t="shared" si="5"/>
        <v>4.6296296296296294E-5</v>
      </c>
      <c r="L14" s="10">
        <f t="shared" si="6"/>
        <v>1</v>
      </c>
      <c r="M14" s="9">
        <f t="shared" si="7"/>
        <v>4.6296296296296294E-5</v>
      </c>
      <c r="N14" s="10">
        <f t="shared" si="8"/>
        <v>1</v>
      </c>
      <c r="O14" s="9">
        <f t="shared" si="9"/>
        <v>4.6296296296296294E-5</v>
      </c>
      <c r="P14" s="10">
        <f t="shared" si="10"/>
        <v>1</v>
      </c>
      <c r="Q14" s="9">
        <f t="shared" si="11"/>
        <v>4.6296296296296294E-5</v>
      </c>
      <c r="R14" s="10">
        <f t="shared" si="12"/>
        <v>1</v>
      </c>
      <c r="S14" s="9">
        <f t="shared" si="13"/>
        <v>4.6296296296296294E-5</v>
      </c>
      <c r="T14" s="8">
        <f t="shared" si="14"/>
        <v>1</v>
      </c>
      <c r="U14" s="9">
        <f t="shared" si="15"/>
        <v>4.6296296296296294E-5</v>
      </c>
      <c r="V14" s="8">
        <f t="shared" si="16"/>
        <v>1</v>
      </c>
      <c r="W14" s="9">
        <f t="shared" si="17"/>
        <v>4.6296296296296294E-5</v>
      </c>
      <c r="X14" s="10">
        <f t="shared" si="18"/>
        <v>1</v>
      </c>
      <c r="Y14" s="9">
        <f t="shared" si="19"/>
        <v>4.6296296296296294E-5</v>
      </c>
      <c r="Z14" s="10">
        <f t="shared" si="20"/>
        <v>1</v>
      </c>
      <c r="AA14" s="9">
        <f t="shared" si="21"/>
        <v>4.6296296296296294E-5</v>
      </c>
      <c r="AB14" s="10">
        <f t="shared" si="22"/>
        <v>1</v>
      </c>
      <c r="AC14" s="9">
        <f t="shared" si="23"/>
        <v>4.6296296296296294E-5</v>
      </c>
      <c r="AD14" s="8">
        <f t="shared" si="24"/>
        <v>1</v>
      </c>
      <c r="AE14" s="9">
        <f t="shared" si="25"/>
        <v>4.6296296296296294E-5</v>
      </c>
      <c r="AF14" s="8">
        <f t="shared" si="26"/>
        <v>1</v>
      </c>
    </row>
    <row r="15" spans="2:32" x14ac:dyDescent="0.25">
      <c r="B15" s="11">
        <v>10</v>
      </c>
      <c r="C15" s="4" t="s">
        <v>31</v>
      </c>
      <c r="D15" s="5">
        <v>1.273148148148148E-4</v>
      </c>
      <c r="E15" s="4">
        <v>1</v>
      </c>
      <c r="F15" s="6">
        <f t="shared" si="0"/>
        <v>1.273148148148148E-4</v>
      </c>
      <c r="G15" s="7">
        <f t="shared" si="1"/>
        <v>1.273148148148148E-4</v>
      </c>
      <c r="H15" s="8">
        <f t="shared" si="2"/>
        <v>1</v>
      </c>
      <c r="I15" s="9">
        <f t="shared" si="3"/>
        <v>1.273148148148148E-4</v>
      </c>
      <c r="J15" s="8">
        <f t="shared" si="4"/>
        <v>1</v>
      </c>
      <c r="K15" s="9">
        <f t="shared" si="5"/>
        <v>1.273148148148148E-4</v>
      </c>
      <c r="L15" s="10">
        <f t="shared" si="6"/>
        <v>1</v>
      </c>
      <c r="M15" s="9">
        <f t="shared" si="7"/>
        <v>1.273148148148148E-4</v>
      </c>
      <c r="N15" s="10">
        <f t="shared" si="8"/>
        <v>1</v>
      </c>
      <c r="O15" s="9">
        <f t="shared" si="9"/>
        <v>1.273148148148148E-4</v>
      </c>
      <c r="P15" s="10">
        <f t="shared" si="10"/>
        <v>1</v>
      </c>
      <c r="Q15" s="9">
        <f t="shared" si="11"/>
        <v>1.273148148148148E-4</v>
      </c>
      <c r="R15" s="10">
        <f t="shared" si="12"/>
        <v>1</v>
      </c>
      <c r="S15" s="9">
        <f t="shared" si="13"/>
        <v>1.273148148148148E-4</v>
      </c>
      <c r="T15" s="8">
        <f t="shared" si="14"/>
        <v>1</v>
      </c>
      <c r="U15" s="9">
        <f t="shared" si="15"/>
        <v>1.273148148148148E-4</v>
      </c>
      <c r="V15" s="8">
        <f t="shared" si="16"/>
        <v>1</v>
      </c>
      <c r="W15" s="9">
        <f t="shared" si="17"/>
        <v>1.273148148148148E-4</v>
      </c>
      <c r="X15" s="10">
        <f t="shared" si="18"/>
        <v>1</v>
      </c>
      <c r="Y15" s="9">
        <f t="shared" si="19"/>
        <v>1.273148148148148E-4</v>
      </c>
      <c r="Z15" s="10">
        <f t="shared" si="20"/>
        <v>1</v>
      </c>
      <c r="AA15" s="9">
        <f t="shared" si="21"/>
        <v>1.273148148148148E-4</v>
      </c>
      <c r="AB15" s="10">
        <f t="shared" si="22"/>
        <v>1</v>
      </c>
      <c r="AC15" s="9">
        <f t="shared" si="23"/>
        <v>1.273148148148148E-4</v>
      </c>
      <c r="AD15" s="8">
        <f t="shared" si="24"/>
        <v>1</v>
      </c>
      <c r="AE15" s="9">
        <f t="shared" si="25"/>
        <v>1.273148148148148E-4</v>
      </c>
      <c r="AF15" s="8">
        <f t="shared" si="26"/>
        <v>1</v>
      </c>
    </row>
    <row r="16" spans="2:32" x14ac:dyDescent="0.25">
      <c r="B16" s="11">
        <v>11</v>
      </c>
      <c r="C16" s="4" t="s">
        <v>32</v>
      </c>
      <c r="D16" s="12">
        <v>1.736111111111111E-3</v>
      </c>
      <c r="E16" s="13">
        <v>1</v>
      </c>
      <c r="F16" s="14">
        <f t="shared" si="0"/>
        <v>1.736111111111111E-3</v>
      </c>
      <c r="G16" s="7">
        <f t="shared" si="1"/>
        <v>1.736111111111111E-3</v>
      </c>
      <c r="H16" s="8">
        <f t="shared" si="2"/>
        <v>1</v>
      </c>
      <c r="I16" s="9">
        <f t="shared" si="3"/>
        <v>1.736111111111111E-3</v>
      </c>
      <c r="J16" s="8">
        <f t="shared" si="4"/>
        <v>1</v>
      </c>
      <c r="K16" s="9">
        <f t="shared" si="5"/>
        <v>8.6805555555555551E-4</v>
      </c>
      <c r="L16" s="10">
        <f t="shared" si="6"/>
        <v>2</v>
      </c>
      <c r="M16" s="9">
        <f t="shared" si="7"/>
        <v>8.6805555555555551E-4</v>
      </c>
      <c r="N16" s="10">
        <f t="shared" si="8"/>
        <v>2</v>
      </c>
      <c r="O16" s="9">
        <f t="shared" si="9"/>
        <v>8.6805555555555551E-4</v>
      </c>
      <c r="P16" s="10">
        <f t="shared" si="10"/>
        <v>2</v>
      </c>
      <c r="Q16" s="9">
        <f t="shared" si="11"/>
        <v>8.6805555555555551E-4</v>
      </c>
      <c r="R16" s="10">
        <f t="shared" si="12"/>
        <v>2</v>
      </c>
      <c r="S16" s="9">
        <f t="shared" si="13"/>
        <v>5.7870370370370367E-4</v>
      </c>
      <c r="T16" s="8">
        <f t="shared" si="14"/>
        <v>3</v>
      </c>
      <c r="U16" s="9">
        <f t="shared" si="15"/>
        <v>5.7870370370370367E-4</v>
      </c>
      <c r="V16" s="8">
        <f t="shared" si="16"/>
        <v>3</v>
      </c>
      <c r="W16" s="9">
        <f t="shared" si="17"/>
        <v>5.7870370370370367E-4</v>
      </c>
      <c r="X16" s="10">
        <f t="shared" si="18"/>
        <v>3</v>
      </c>
      <c r="Y16" s="9">
        <f t="shared" si="19"/>
        <v>4.3402777777777775E-4</v>
      </c>
      <c r="Z16" s="10">
        <f t="shared" si="20"/>
        <v>4</v>
      </c>
      <c r="AA16" s="9">
        <f t="shared" si="21"/>
        <v>4.3402777777777775E-4</v>
      </c>
      <c r="AB16" s="10">
        <f t="shared" si="22"/>
        <v>4</v>
      </c>
      <c r="AC16" s="9">
        <f t="shared" si="23"/>
        <v>4.3402777777777775E-4</v>
      </c>
      <c r="AD16" s="8">
        <f t="shared" si="24"/>
        <v>4</v>
      </c>
      <c r="AE16" s="9">
        <f t="shared" si="25"/>
        <v>4.3402777777777775E-4</v>
      </c>
      <c r="AF16" s="8">
        <f t="shared" si="26"/>
        <v>4</v>
      </c>
    </row>
    <row r="17" spans="2:46" x14ac:dyDescent="0.25">
      <c r="B17" s="11" t="s">
        <v>33</v>
      </c>
      <c r="C17" s="15" t="s">
        <v>34</v>
      </c>
      <c r="D17" s="79">
        <f>((F6*E6)+(F7*E7)+(F8*E8)+(F9*E9)+(F10*E10)+(F11*E11)+(F12*E12)+(F13*E13)+(F14*E14)+(F15*E15)+(F16*E16))</f>
        <v>8.0555555555555554E-3</v>
      </c>
      <c r="E17" s="79"/>
      <c r="F17" s="79"/>
      <c r="G17" s="65">
        <f>IFERROR(((G6*H6)+(G7*H7)+(G8*H8)+(G9*H9)+(G10*H10)+(G11*H11)+(G12*H12)+(G13*H13)+(G14*H14)+(G15*H15)+(G16*H16)),0)</f>
        <v>8.0555555555555554E-3</v>
      </c>
      <c r="H17" s="62"/>
      <c r="I17" s="62">
        <f>IFERROR(((I6*J6)+(I7*J7)+(I8*J8)+(I9*J9)+(I10*J10)+(I11*J11)+(I12*J12)+(I13*J13)+(I14*J14)+(I15*J15)+(I16*J16)),0)</f>
        <v>8.0555555555555554E-3</v>
      </c>
      <c r="J17" s="62"/>
      <c r="K17" s="62">
        <f t="shared" ref="K17" si="27">IFERROR(((K6*L6)+(K7*L7)+(K8*L8)+(K9*L9)+(K10*L10)+(K11*L11)+(K12*L12)+(K13*L13)+(K14*L14)+(K15*L15)+(K16*L16)),0)</f>
        <v>8.0555555555555554E-3</v>
      </c>
      <c r="L17" s="62"/>
      <c r="M17" s="62">
        <f t="shared" ref="M17" si="28">IFERROR(((M6*N6)+(M7*N7)+(M8*N8)+(M9*N9)+(M10*N10)+(M11*N11)+(M12*N12)+(M13*N13)+(M14*N14)+(M15*N15)+(M16*N16)),0)</f>
        <v>8.0555555555555554E-3</v>
      </c>
      <c r="N17" s="62"/>
      <c r="O17" s="62">
        <f t="shared" ref="O17" si="29">IFERROR(((O6*P6)+(O7*P7)+(O8*P8)+(O9*P9)+(O10*P10)+(O11*P11)+(O12*P12)+(O13*P13)+(O14*P14)+(O15*P15)+(O16*P16)),0)</f>
        <v>8.0555555555555554E-3</v>
      </c>
      <c r="P17" s="62"/>
      <c r="Q17" s="62">
        <f t="shared" ref="Q17" si="30">IFERROR(((Q6*R6)+(Q7*R7)+(Q8*R8)+(Q9*R9)+(Q10*R10)+(Q11*R11)+(Q12*R12)+(Q13*R13)+(Q14*R14)+(Q15*R15)+(Q16*R16)),0)</f>
        <v>8.0555555555555554E-3</v>
      </c>
      <c r="R17" s="62"/>
      <c r="S17" s="62">
        <f t="shared" ref="S17" si="31">IFERROR(((S6*T6)+(S7*T7)+(S8*T8)+(S9*T9)+(S10*T10)+(S11*T11)+(S12*T12)+(S13*T13)+(S14*T14)+(S15*T15)+(S16*T16)),0)</f>
        <v>8.0555555555555554E-3</v>
      </c>
      <c r="T17" s="62"/>
      <c r="U17" s="62">
        <f t="shared" ref="U17" si="32">IFERROR(((U6*V6)+(U7*V7)+(U8*V8)+(U9*V9)+(U10*V10)+(U11*V11)+(U12*V12)+(U13*V13)+(U14*V14)+(U15*V15)+(U16*V16)),0)</f>
        <v>8.0555555555555554E-3</v>
      </c>
      <c r="V17" s="62"/>
      <c r="W17" s="62">
        <f>IFERROR(((W6*X6)+(W7*X7)+(W8*X8)+(W9*X9)+(W10*X10)+(W11*X11)+(W12*X12)+(W13*X13)+(W14*X14)+(W15*X15)+(W16*X16)),0)</f>
        <v>8.0555555555555554E-3</v>
      </c>
      <c r="X17" s="62"/>
      <c r="Y17" s="62">
        <f t="shared" ref="Y17" si="33">IFERROR(((Y6*Z6)+(Y7*Z7)+(Y8*Z8)+(Y9*Z9)+(Y10*Z10)+(Y11*Z11)+(Y12*Z12)+(Y13*Z13)+(Y14*Z14)+(Y15*Z15)+(Y16*Z16)),0)</f>
        <v>8.0555555555555554E-3</v>
      </c>
      <c r="Z17" s="62"/>
      <c r="AA17" s="62">
        <f t="shared" ref="AA17" si="34">IFERROR(((AA6*AB6)+(AA7*AB7)+(AA8*AB8)+(AA9*AB9)+(AA10*AB10)+(AA11*AB11)+(AA12*AB12)+(AA13*AB13)+(AA14*AB14)+(AA15*AB15)+(AA16*AB16)),0)</f>
        <v>8.0555555555555554E-3</v>
      </c>
      <c r="AB17" s="62"/>
      <c r="AC17" s="62">
        <f t="shared" ref="AC17" si="35">IFERROR(((AC6*AD6)+(AC7*AD7)+(AC8*AD8)+(AC9*AD9)+(AC10*AD10)+(AC11*AD11)+(AC12*AD12)+(AC13*AD13)+(AC14*AD14)+(AC15*AD15)+(AC16*AD16)),0)</f>
        <v>8.0555555555555554E-3</v>
      </c>
      <c r="AD17" s="62"/>
      <c r="AE17" s="62">
        <f t="shared" ref="AE17" si="36">IFERROR(((AE6*AF6)+(AE7*AF7)+(AE8*AF8)+(AE9*AF9)+(AE10*AF10)+(AE11*AF11)+(AE12*AF12)+(AE13*AF13)+(AE14*AF14)+(AE15*AF15)+(AE16*AF16)),0)</f>
        <v>8.0555555555555554E-3</v>
      </c>
      <c r="AF17" s="62"/>
    </row>
    <row r="18" spans="2:46" x14ac:dyDescent="0.25">
      <c r="B18" s="11" t="s">
        <v>35</v>
      </c>
      <c r="C18" s="15" t="s">
        <v>36</v>
      </c>
      <c r="D18" s="74">
        <f>LARGE(F6:F16,1)</f>
        <v>4.6296296296296294E-3</v>
      </c>
      <c r="E18" s="75"/>
      <c r="F18" s="76"/>
      <c r="G18" s="62">
        <f>LARGE(G6:G16,1)</f>
        <v>2.3148148148148147E-3</v>
      </c>
      <c r="H18" s="62"/>
      <c r="I18" s="62">
        <f>LARGE(I6:I16,1)</f>
        <v>1.736111111111111E-3</v>
      </c>
      <c r="J18" s="62"/>
      <c r="K18" s="62">
        <f t="shared" ref="K18" si="37">LARGE(K6:K16,1)</f>
        <v>1.5432098765432098E-3</v>
      </c>
      <c r="L18" s="62"/>
      <c r="M18" s="62">
        <f t="shared" ref="M18" si="38">LARGE(M6:M16,1)</f>
        <v>1.1574074074074073E-3</v>
      </c>
      <c r="N18" s="62"/>
      <c r="O18" s="62">
        <f t="shared" ref="O18" si="39">LARGE(O6:O16,1)</f>
        <v>9.2592592592592585E-4</v>
      </c>
      <c r="P18" s="62"/>
      <c r="Q18" s="62">
        <f t="shared" ref="Q18" si="40">LARGE(Q6:Q16,1)</f>
        <v>8.6805555555555551E-4</v>
      </c>
      <c r="R18" s="62"/>
      <c r="S18" s="62">
        <f t="shared" ref="S18" si="41">LARGE(S6:S16,1)</f>
        <v>7.716049382716049E-4</v>
      </c>
      <c r="T18" s="62"/>
      <c r="U18" s="62">
        <f t="shared" ref="U18" si="42">LARGE(U6:U16,1)</f>
        <v>6.6137566137566134E-4</v>
      </c>
      <c r="V18" s="62"/>
      <c r="W18" s="62">
        <f t="shared" ref="W18" si="43">LARGE(W6:W16,1)</f>
        <v>5.7870370370370367E-4</v>
      </c>
      <c r="X18" s="62"/>
      <c r="Y18" s="62">
        <f t="shared" ref="Y18" si="44">LARGE(Y6:Y16,1)</f>
        <v>5.4398148148148144E-4</v>
      </c>
      <c r="Z18" s="62"/>
      <c r="AA18" s="62">
        <f t="shared" ref="AA18" si="45">LARGE(AA6:AA16,1)</f>
        <v>5.1440329218106989E-4</v>
      </c>
      <c r="AB18" s="62"/>
      <c r="AC18" s="62">
        <f t="shared" ref="AC18" si="46">LARGE(AC6:AC16,1)</f>
        <v>4.6296296296296293E-4</v>
      </c>
      <c r="AD18" s="62"/>
      <c r="AE18" s="62">
        <f t="shared" ref="AE18" si="47">LARGE(AE6:AE16,1)</f>
        <v>4.3402777777777775E-4</v>
      </c>
      <c r="AF18" s="62"/>
    </row>
    <row r="19" spans="2:46" x14ac:dyDescent="0.25">
      <c r="B19" s="11" t="s">
        <v>37</v>
      </c>
      <c r="C19" s="15" t="s">
        <v>38</v>
      </c>
      <c r="D19" s="71">
        <f>SUM(E6:E16)</f>
        <v>11</v>
      </c>
      <c r="E19" s="72"/>
      <c r="F19" s="73"/>
      <c r="G19" s="70">
        <f>IFERROR((SUM(H6:H16)),0)</f>
        <v>12</v>
      </c>
      <c r="H19" s="70"/>
      <c r="I19" s="70">
        <f t="shared" ref="I19" si="48">IFERROR((SUM(J6:J16)),0)</f>
        <v>13</v>
      </c>
      <c r="J19" s="70"/>
      <c r="K19" s="70">
        <f t="shared" ref="K19" si="49">IFERROR((SUM(L6:L16)),0)</f>
        <v>14</v>
      </c>
      <c r="L19" s="70"/>
      <c r="M19" s="70">
        <f t="shared" ref="M19" si="50">IFERROR((SUM(N6:N16)),0)</f>
        <v>15</v>
      </c>
      <c r="N19" s="70"/>
      <c r="O19" s="70">
        <f t="shared" ref="O19" si="51">IFERROR((SUM(P6:P16)),0)</f>
        <v>16</v>
      </c>
      <c r="P19" s="70"/>
      <c r="Q19" s="70">
        <f t="shared" ref="Q19" si="52">IFERROR((SUM(R6:R16)),0)</f>
        <v>17</v>
      </c>
      <c r="R19" s="70"/>
      <c r="S19" s="70">
        <f t="shared" ref="S19" si="53">IFERROR((SUM(T6:T16)),0)</f>
        <v>18</v>
      </c>
      <c r="T19" s="70"/>
      <c r="U19" s="70">
        <f t="shared" ref="U19" si="54">IFERROR((SUM(V6:V16)),0)</f>
        <v>19</v>
      </c>
      <c r="V19" s="70"/>
      <c r="W19" s="70">
        <f>IFERROR((SUM(X6:X16)),0)</f>
        <v>20</v>
      </c>
      <c r="X19" s="70"/>
      <c r="Y19" s="70">
        <f t="shared" ref="Y19" si="55">IFERROR((SUM(Z6:Z16)),0)</f>
        <v>22</v>
      </c>
      <c r="Z19" s="70"/>
      <c r="AA19" s="70">
        <f t="shared" ref="AA19" si="56">IFERROR((SUM(AB6:AB16)),0)</f>
        <v>23</v>
      </c>
      <c r="AB19" s="70"/>
      <c r="AC19" s="70">
        <f t="shared" ref="AC19" si="57">IFERROR((SUM(AD6:AD16)),0)</f>
        <v>24</v>
      </c>
      <c r="AD19" s="70"/>
      <c r="AE19" s="70">
        <f t="shared" ref="AE19" si="58">IFERROR((SUM(AF6:AF16)),0)</f>
        <v>25</v>
      </c>
      <c r="AF19" s="70"/>
    </row>
    <row r="20" spans="2:46" x14ac:dyDescent="0.25">
      <c r="B20" s="11" t="s">
        <v>39</v>
      </c>
      <c r="C20" s="15" t="s">
        <v>40</v>
      </c>
      <c r="D20" s="63">
        <f>IFERROR((D18*D19),0)</f>
        <v>5.0925925925925923E-2</v>
      </c>
      <c r="E20" s="64"/>
      <c r="F20" s="65"/>
      <c r="G20" s="62">
        <f t="shared" ref="G20" si="59">(G18*G19)</f>
        <v>2.7777777777777776E-2</v>
      </c>
      <c r="H20" s="62"/>
      <c r="I20" s="62">
        <f t="shared" ref="I20" si="60">(I18*I19)</f>
        <v>2.2569444444444444E-2</v>
      </c>
      <c r="J20" s="62"/>
      <c r="K20" s="62">
        <f t="shared" ref="K20" si="61">(K18*K19)</f>
        <v>2.1604938271604937E-2</v>
      </c>
      <c r="L20" s="62"/>
      <c r="M20" s="62">
        <f t="shared" ref="M20" si="62">(M18*M19)</f>
        <v>1.7361111111111112E-2</v>
      </c>
      <c r="N20" s="62"/>
      <c r="O20" s="62">
        <f t="shared" ref="O20" si="63">(O18*O19)</f>
        <v>1.4814814814814814E-2</v>
      </c>
      <c r="P20" s="62"/>
      <c r="Q20" s="62">
        <f t="shared" ref="Q20" si="64">(Q18*Q19)</f>
        <v>1.4756944444444444E-2</v>
      </c>
      <c r="R20" s="62"/>
      <c r="S20" s="62">
        <f t="shared" ref="S20" si="65">(S18*S19)</f>
        <v>1.3888888888888888E-2</v>
      </c>
      <c r="T20" s="62"/>
      <c r="U20" s="62">
        <f>(U18*U19)</f>
        <v>1.2566137566137565E-2</v>
      </c>
      <c r="V20" s="62"/>
      <c r="W20" s="62">
        <f>(W18*W19)</f>
        <v>1.1574074074074073E-2</v>
      </c>
      <c r="X20" s="62"/>
      <c r="Y20" s="62">
        <f t="shared" ref="Y20" si="66">(Y18*Y19)</f>
        <v>1.1967592592592592E-2</v>
      </c>
      <c r="Z20" s="62"/>
      <c r="AA20" s="62">
        <f t="shared" ref="AA20" si="67">(AA18*AA19)</f>
        <v>1.1831275720164607E-2</v>
      </c>
      <c r="AB20" s="62"/>
      <c r="AC20" s="62">
        <f t="shared" ref="AC20" si="68">(AC18*AC19)</f>
        <v>1.111111111111111E-2</v>
      </c>
      <c r="AD20" s="62"/>
      <c r="AE20" s="62">
        <f t="shared" ref="AE20" si="69">(AE18*AE19)</f>
        <v>1.0850694444444444E-2</v>
      </c>
      <c r="AF20" s="62"/>
    </row>
    <row r="21" spans="2:46" s="17" customFormat="1" ht="12.75" x14ac:dyDescent="0.2">
      <c r="B21" s="16" t="s">
        <v>41</v>
      </c>
      <c r="C21" s="15" t="s">
        <v>42</v>
      </c>
      <c r="D21" s="67">
        <f>IFERROR(((D17/D20)),0)</f>
        <v>0.15818181818181817</v>
      </c>
      <c r="E21" s="68"/>
      <c r="F21" s="69"/>
      <c r="G21" s="66">
        <f>IFERROR(((G17/G20)),0)</f>
        <v>0.29000000000000004</v>
      </c>
      <c r="H21" s="66"/>
      <c r="I21" s="66">
        <f t="shared" ref="I21" si="70">IFERROR(((I17/I20)),0)</f>
        <v>0.3569230769230769</v>
      </c>
      <c r="J21" s="66"/>
      <c r="K21" s="66">
        <f t="shared" ref="K21" si="71">IFERROR(((K17/K20)),0)</f>
        <v>0.37285714285714289</v>
      </c>
      <c r="L21" s="66"/>
      <c r="M21" s="66">
        <f t="shared" ref="M21" si="72">IFERROR(((M17/M20)),0)</f>
        <v>0.46399999999999997</v>
      </c>
      <c r="N21" s="66"/>
      <c r="O21" s="66">
        <f t="shared" ref="O21" si="73">IFERROR(((O17/O20)),0)</f>
        <v>0.54375000000000007</v>
      </c>
      <c r="P21" s="66"/>
      <c r="Q21" s="66">
        <f t="shared" ref="Q21" si="74">IFERROR(((Q17/Q20)),0)</f>
        <v>0.54588235294117649</v>
      </c>
      <c r="R21" s="66"/>
      <c r="S21" s="66">
        <f t="shared" ref="S21" si="75">IFERROR(((S17/S20)),0)</f>
        <v>0.58000000000000007</v>
      </c>
      <c r="T21" s="66"/>
      <c r="U21" s="66">
        <f t="shared" ref="U21" si="76">IFERROR(((U17/U20)),0)</f>
        <v>0.64105263157894743</v>
      </c>
      <c r="V21" s="66"/>
      <c r="W21" s="66">
        <f>IFERROR(((W17/W20)),0)</f>
        <v>0.69600000000000006</v>
      </c>
      <c r="X21" s="66"/>
      <c r="Y21" s="66">
        <f t="shared" ref="Y21" si="77">IFERROR(((Y17/Y20)),0)</f>
        <v>0.67311411992263059</v>
      </c>
      <c r="Z21" s="66"/>
      <c r="AA21" s="66">
        <f t="shared" ref="AA21" si="78">IFERROR(((AA17/AA20)),0)</f>
        <v>0.68086956521739139</v>
      </c>
      <c r="AB21" s="66"/>
      <c r="AC21" s="66">
        <f t="shared" ref="AC21" si="79">IFERROR(((AC17/AC20)),0)</f>
        <v>0.72500000000000009</v>
      </c>
      <c r="AD21" s="66"/>
      <c r="AE21" s="66">
        <f t="shared" ref="AE21" si="80">IFERROR(((AE17/AE20)),0)</f>
        <v>0.74240000000000006</v>
      </c>
      <c r="AF21" s="66"/>
    </row>
    <row r="22" spans="2:46" x14ac:dyDescent="0.25">
      <c r="B22" s="18" t="s">
        <v>43</v>
      </c>
      <c r="C22" s="15" t="s">
        <v>44</v>
      </c>
      <c r="D22" s="63">
        <f>IFERROR(((D18)/$D$28),0)</f>
        <v>4.8732943469785572E-3</v>
      </c>
      <c r="E22" s="64"/>
      <c r="F22" s="65"/>
      <c r="G22" s="62">
        <f t="shared" ref="G22" si="81">IFERROR(((G18)/$D$28),0)</f>
        <v>2.4366471734892786E-3</v>
      </c>
      <c r="H22" s="62"/>
      <c r="I22" s="62">
        <f t="shared" ref="I22" si="82">IFERROR(((I18)/$D$28),0)</f>
        <v>1.827485380116959E-3</v>
      </c>
      <c r="J22" s="62"/>
      <c r="K22" s="62">
        <f t="shared" ref="K22" si="83">IFERROR(((K18)/$D$28),0)</f>
        <v>1.6244314489928524E-3</v>
      </c>
      <c r="L22" s="62"/>
      <c r="M22" s="62">
        <f t="shared" ref="M22" si="84">IFERROR(((M18)/$D$28),0)</f>
        <v>1.2183235867446393E-3</v>
      </c>
      <c r="N22" s="62"/>
      <c r="O22" s="62">
        <f t="shared" ref="O22" si="85">IFERROR(((O18)/$D$28),0)</f>
        <v>9.7465886939571145E-4</v>
      </c>
      <c r="P22" s="62"/>
      <c r="Q22" s="62">
        <f t="shared" ref="Q22" si="86">IFERROR(((Q18)/$D$28),0)</f>
        <v>9.1374269005847948E-4</v>
      </c>
      <c r="R22" s="62"/>
      <c r="S22" s="62">
        <f t="shared" ref="S22" si="87">IFERROR(((S18)/$D$28),0)</f>
        <v>8.1221572449642621E-4</v>
      </c>
      <c r="T22" s="62"/>
      <c r="U22" s="62">
        <f t="shared" ref="U22" si="88">IFERROR(((U18)/$D$28),0)</f>
        <v>6.9618490671122246E-4</v>
      </c>
      <c r="V22" s="62"/>
      <c r="W22" s="62">
        <f t="shared" ref="W22" si="89">IFERROR(((W18)/$D$28),0)</f>
        <v>6.0916179337231965E-4</v>
      </c>
      <c r="X22" s="62"/>
      <c r="Y22" s="62">
        <f t="shared" ref="Y22" si="90">IFERROR(((Y18)/$D$28),0)</f>
        <v>5.7261208576998054E-4</v>
      </c>
      <c r="Z22" s="62"/>
      <c r="AA22" s="62">
        <f t="shared" ref="AA22" si="91">IFERROR(((AA18)/$D$28),0)</f>
        <v>5.4147714966428417E-4</v>
      </c>
      <c r="AB22" s="62"/>
      <c r="AC22" s="62">
        <f t="shared" ref="AC22" si="92">IFERROR(((AC18)/$D$28),0)</f>
        <v>4.8732943469785572E-4</v>
      </c>
      <c r="AD22" s="62"/>
      <c r="AE22" s="62">
        <f t="shared" ref="AE22" si="93">IFERROR(((AE18)/$D$28),0)</f>
        <v>4.5687134502923974E-4</v>
      </c>
      <c r="AF22" s="62"/>
    </row>
    <row r="23" spans="2:46" x14ac:dyDescent="0.25">
      <c r="B23" s="18" t="s">
        <v>45</v>
      </c>
      <c r="C23" s="15" t="s">
        <v>46</v>
      </c>
      <c r="D23" s="56">
        <f>IFERROR((60/(D22*1440)),0)</f>
        <v>8.5500000000000007</v>
      </c>
      <c r="E23" s="57"/>
      <c r="F23" s="58"/>
      <c r="G23" s="54">
        <f t="shared" ref="G23" si="94">IFERROR((60/(G22*1440)),0)</f>
        <v>17.100000000000001</v>
      </c>
      <c r="H23" s="54"/>
      <c r="I23" s="54">
        <f t="shared" ref="I23" si="95">IFERROR((60/(I22*1440)),0)</f>
        <v>22.8</v>
      </c>
      <c r="J23" s="54"/>
      <c r="K23" s="54">
        <f t="shared" ref="K23" si="96">IFERROR((60/(K22*1440)),0)</f>
        <v>25.650000000000002</v>
      </c>
      <c r="L23" s="54"/>
      <c r="M23" s="54">
        <f t="shared" ref="M23" si="97">IFERROR((60/(M22*1440)),0)</f>
        <v>34.200000000000003</v>
      </c>
      <c r="N23" s="54"/>
      <c r="O23" s="54">
        <f t="shared" ref="O23" si="98">IFERROR((60/(O22*1440)),0)</f>
        <v>42.75</v>
      </c>
      <c r="P23" s="54"/>
      <c r="Q23" s="54">
        <f t="shared" ref="Q23" si="99">IFERROR((60/(Q22*1440)),0)</f>
        <v>45.6</v>
      </c>
      <c r="R23" s="54"/>
      <c r="S23" s="54">
        <f t="shared" ref="S23" si="100">IFERROR((60/(S22*1440)),0)</f>
        <v>51.300000000000004</v>
      </c>
      <c r="T23" s="54"/>
      <c r="U23" s="54">
        <f t="shared" ref="U23" si="101">IFERROR((60/(U22*1440)),0)</f>
        <v>59.85</v>
      </c>
      <c r="V23" s="54"/>
      <c r="W23" s="54">
        <f t="shared" ref="W23" si="102">IFERROR((60/(W22*1440)),0)</f>
        <v>68.400000000000006</v>
      </c>
      <c r="X23" s="54"/>
      <c r="Y23" s="54">
        <f t="shared" ref="Y23" si="103">IFERROR((60/(Y22*1440)),0)</f>
        <v>72.765957446808514</v>
      </c>
      <c r="Z23" s="54"/>
      <c r="AA23" s="54">
        <f t="shared" ref="AA23" si="104">IFERROR((60/(AA22*1440)),0)</f>
        <v>76.95</v>
      </c>
      <c r="AB23" s="54"/>
      <c r="AC23" s="54">
        <f t="shared" ref="AC23" si="105">IFERROR((60/(AC22*1440)),0)</f>
        <v>85.5</v>
      </c>
      <c r="AD23" s="54"/>
      <c r="AE23" s="54">
        <f t="shared" ref="AE23" si="106">IFERROR((60/(AE22*1440)),0)</f>
        <v>91.2</v>
      </c>
      <c r="AF23" s="54"/>
    </row>
    <row r="24" spans="2:46" x14ac:dyDescent="0.25">
      <c r="B24" s="18" t="s">
        <v>47</v>
      </c>
      <c r="C24" s="15" t="s">
        <v>48</v>
      </c>
      <c r="D24" s="59">
        <v>60</v>
      </c>
      <c r="E24" s="60"/>
      <c r="F24" s="61"/>
      <c r="G24" s="55">
        <f t="shared" ref="G24" si="107">INT(G23*24*$D$29)</f>
        <v>128</v>
      </c>
      <c r="H24" s="55"/>
      <c r="I24" s="55">
        <f t="shared" ref="I24" si="108">INT(I23*24*$D$29)</f>
        <v>171</v>
      </c>
      <c r="J24" s="55"/>
      <c r="K24" s="55">
        <f t="shared" ref="K24" si="109">INT(K23*24*$D$29)</f>
        <v>192</v>
      </c>
      <c r="L24" s="55"/>
      <c r="M24" s="55">
        <f t="shared" ref="M24" si="110">INT(M23*24*$D$29)</f>
        <v>256</v>
      </c>
      <c r="N24" s="55"/>
      <c r="O24" s="55">
        <f t="shared" ref="O24" si="111">INT(O23*24*$D$29)</f>
        <v>320</v>
      </c>
      <c r="P24" s="55"/>
      <c r="Q24" s="55">
        <f t="shared" ref="Q24" si="112">INT(Q23*24*$D$29)</f>
        <v>342</v>
      </c>
      <c r="R24" s="55"/>
      <c r="S24" s="55">
        <f t="shared" ref="S24" si="113">INT(S23*24*$D$29)</f>
        <v>384</v>
      </c>
      <c r="T24" s="55"/>
      <c r="U24" s="55">
        <f t="shared" ref="U24" si="114">INT(U23*24*$D$29)</f>
        <v>448</v>
      </c>
      <c r="V24" s="55"/>
      <c r="W24" s="55">
        <f t="shared" ref="W24" si="115">INT(W23*24*$D$29)</f>
        <v>513</v>
      </c>
      <c r="X24" s="55"/>
      <c r="Y24" s="55">
        <f t="shared" ref="Y24" si="116">INT(Y23*24*$D$29)</f>
        <v>545</v>
      </c>
      <c r="Z24" s="55"/>
      <c r="AA24" s="55">
        <f t="shared" ref="AA24" si="117">INT(AA23*24*$D$29)</f>
        <v>577</v>
      </c>
      <c r="AB24" s="55"/>
      <c r="AC24" s="55">
        <f t="shared" ref="AC24" si="118">INT(AC23*24*$D$29)</f>
        <v>641</v>
      </c>
      <c r="AD24" s="55"/>
      <c r="AE24" s="55">
        <f t="shared" ref="AE24" si="119">INT(AE23*24*$D$29)</f>
        <v>684</v>
      </c>
      <c r="AF24" s="55"/>
    </row>
    <row r="25" spans="2:46" x14ac:dyDescent="0.25">
      <c r="B25" s="18" t="s">
        <v>49</v>
      </c>
      <c r="C25" s="15" t="s">
        <v>50</v>
      </c>
      <c r="D25" s="56">
        <f>IFERROR((D24/D19),0)</f>
        <v>5.4545454545454541</v>
      </c>
      <c r="E25" s="57"/>
      <c r="F25" s="58"/>
      <c r="G25" s="54">
        <f t="shared" ref="G25" si="120">IFERROR((G24/G19),0)</f>
        <v>10.666666666666666</v>
      </c>
      <c r="H25" s="54"/>
      <c r="I25" s="54">
        <f t="shared" ref="I25" si="121">IFERROR((I24/I19),0)</f>
        <v>13.153846153846153</v>
      </c>
      <c r="J25" s="54"/>
      <c r="K25" s="54">
        <f t="shared" ref="K25" si="122">IFERROR((K24/K19),0)</f>
        <v>13.714285714285714</v>
      </c>
      <c r="L25" s="54"/>
      <c r="M25" s="54">
        <f t="shared" ref="M25" si="123">IFERROR((M24/M19),0)</f>
        <v>17.066666666666666</v>
      </c>
      <c r="N25" s="54"/>
      <c r="O25" s="54">
        <f t="shared" ref="O25" si="124">IFERROR((O24/O19),0)</f>
        <v>20</v>
      </c>
      <c r="P25" s="54"/>
      <c r="Q25" s="54">
        <f t="shared" ref="Q25" si="125">IFERROR((Q24/Q19),0)</f>
        <v>20.117647058823529</v>
      </c>
      <c r="R25" s="54"/>
      <c r="S25" s="54">
        <f t="shared" ref="S25" si="126">IFERROR((S24/S19),0)</f>
        <v>21.333333333333332</v>
      </c>
      <c r="T25" s="54"/>
      <c r="U25" s="54">
        <f t="shared" ref="U25" si="127">IFERROR((U24/U19),0)</f>
        <v>23.578947368421051</v>
      </c>
      <c r="V25" s="54"/>
      <c r="W25" s="54">
        <f t="shared" ref="W25" si="128">IFERROR((W24/W19),0)</f>
        <v>25.65</v>
      </c>
      <c r="X25" s="54"/>
      <c r="Y25" s="54">
        <f t="shared" ref="Y25" si="129">IFERROR((Y24/Y19),0)</f>
        <v>24.772727272727273</v>
      </c>
      <c r="Z25" s="54"/>
      <c r="AA25" s="54">
        <f t="shared" ref="AA25" si="130">IFERROR((AA24/AA19),0)</f>
        <v>25.086956521739129</v>
      </c>
      <c r="AB25" s="54"/>
      <c r="AC25" s="54">
        <f t="shared" ref="AC25" si="131">IFERROR((AC24/AC19),0)</f>
        <v>26.708333333333332</v>
      </c>
      <c r="AD25" s="54"/>
      <c r="AE25" s="54">
        <f t="shared" ref="AE25" si="132">IFERROR((AE24/AE19),0)</f>
        <v>27.36</v>
      </c>
      <c r="AF25" s="54"/>
    </row>
    <row r="26" spans="2:46" x14ac:dyDescent="0.25">
      <c r="B26" s="18" t="s">
        <v>51</v>
      </c>
      <c r="C26" s="15" t="s">
        <v>52</v>
      </c>
      <c r="D26" s="51">
        <f>IFERROR((((D19*$D$30))/D24),0)</f>
        <v>2.75</v>
      </c>
      <c r="E26" s="52"/>
      <c r="F26" s="53"/>
      <c r="G26" s="50">
        <f t="shared" ref="G26" si="133">IFERROR((((G19*$D$30))/G24),0)</f>
        <v>1.40625</v>
      </c>
      <c r="H26" s="50"/>
      <c r="I26" s="50">
        <f t="shared" ref="I26" si="134">IFERROR((((I19*$D$30))/I24),0)</f>
        <v>1.1403508771929824</v>
      </c>
      <c r="J26" s="50"/>
      <c r="K26" s="50">
        <f t="shared" ref="K26" si="135">IFERROR((((K19*$D$30))/K24),0)</f>
        <v>1.09375</v>
      </c>
      <c r="L26" s="50"/>
      <c r="M26" s="50">
        <f t="shared" ref="M26" si="136">IFERROR((((M19*$D$30))/M24),0)</f>
        <v>0.87890625</v>
      </c>
      <c r="N26" s="50"/>
      <c r="O26" s="50">
        <f t="shared" ref="O26" si="137">IFERROR((((O19*$D$30))/O24),0)</f>
        <v>0.75</v>
      </c>
      <c r="P26" s="50"/>
      <c r="Q26" s="50">
        <f t="shared" ref="Q26" si="138">IFERROR((((Q19*$D$30))/Q24),0)</f>
        <v>0.74561403508771928</v>
      </c>
      <c r="R26" s="50"/>
      <c r="S26" s="50">
        <f t="shared" ref="S26" si="139">IFERROR((((S19*$D$30))/S24),0)</f>
        <v>0.703125</v>
      </c>
      <c r="T26" s="50"/>
      <c r="U26" s="50">
        <f t="shared" ref="U26" si="140">IFERROR((((U19*$D$30))/U24),0)</f>
        <v>0.6361607142857143</v>
      </c>
      <c r="V26" s="50"/>
      <c r="W26" s="50">
        <f t="shared" ref="W26" si="141">IFERROR((((W19*$D$30))/W24),0)</f>
        <v>0.58479532163742687</v>
      </c>
      <c r="X26" s="50"/>
      <c r="Y26" s="50">
        <f t="shared" ref="Y26" si="142">IFERROR((((Y19*$D$30))/Y24),0)</f>
        <v>0.60550458715596334</v>
      </c>
      <c r="Z26" s="50"/>
      <c r="AA26" s="50">
        <f t="shared" ref="AA26" si="143">IFERROR((((AA19*$D$30))/AA24),0)</f>
        <v>0.59792027729636044</v>
      </c>
      <c r="AB26" s="50"/>
      <c r="AC26" s="50">
        <f t="shared" ref="AC26" si="144">IFERROR((((AC19*$D$30))/AC24),0)</f>
        <v>0.56162246489859591</v>
      </c>
      <c r="AD26" s="50"/>
      <c r="AE26" s="50">
        <f t="shared" ref="AE26" si="145">IFERROR((((AE19*$D$30))/AE24),0)</f>
        <v>0.54824561403508776</v>
      </c>
      <c r="AF26" s="50"/>
    </row>
    <row r="27" spans="2:46" x14ac:dyDescent="0.25">
      <c r="D27" s="49">
        <v>1</v>
      </c>
      <c r="E27" s="49"/>
      <c r="F27" s="19"/>
      <c r="G27" s="49">
        <v>2</v>
      </c>
      <c r="H27" s="49"/>
      <c r="I27" s="49">
        <v>3</v>
      </c>
      <c r="J27" s="49"/>
      <c r="K27" s="49">
        <v>4</v>
      </c>
      <c r="L27" s="49"/>
      <c r="M27" s="49">
        <v>5</v>
      </c>
      <c r="N27" s="49"/>
      <c r="O27" s="49">
        <v>6</v>
      </c>
      <c r="P27" s="49"/>
      <c r="Q27" s="49">
        <v>7</v>
      </c>
      <c r="R27" s="49"/>
      <c r="S27" s="49">
        <v>8</v>
      </c>
      <c r="T27" s="49"/>
      <c r="U27" s="49">
        <v>9</v>
      </c>
      <c r="V27" s="49"/>
      <c r="W27" s="49">
        <v>10</v>
      </c>
      <c r="X27" s="49"/>
      <c r="Y27" s="49">
        <v>11</v>
      </c>
      <c r="Z27" s="49"/>
      <c r="AA27" s="49">
        <v>12</v>
      </c>
      <c r="AB27" s="49"/>
      <c r="AC27" s="49">
        <v>13</v>
      </c>
      <c r="AD27" s="49"/>
      <c r="AE27" s="49">
        <v>14</v>
      </c>
      <c r="AF27" s="49"/>
    </row>
    <row r="28" spans="2:46" x14ac:dyDescent="0.25">
      <c r="B28" s="32" t="s">
        <v>53</v>
      </c>
      <c r="C28" s="32"/>
      <c r="D28" s="20">
        <v>0.95</v>
      </c>
      <c r="G28" s="32" t="s">
        <v>54</v>
      </c>
      <c r="H28" s="32"/>
      <c r="I28" s="32"/>
      <c r="J28" s="33"/>
      <c r="K28" s="43">
        <v>1.7361111111111112E-4</v>
      </c>
      <c r="L28" s="43"/>
      <c r="M28" s="22"/>
      <c r="O28" s="45" t="s">
        <v>55</v>
      </c>
      <c r="P28" s="45"/>
      <c r="Q28" s="45"/>
      <c r="R28" s="45"/>
      <c r="S28" s="46">
        <f>SMALL(D26:AF26,1)</f>
        <v>0.54824561403508776</v>
      </c>
      <c r="T28" s="47"/>
      <c r="V28" s="48" t="s">
        <v>56</v>
      </c>
      <c r="W28" s="48"/>
      <c r="X28" s="48"/>
      <c r="Y28" s="48"/>
      <c r="Z28" s="48"/>
      <c r="AA28" s="40">
        <f>(LARGE(D21:AF21,1))</f>
        <v>0.74240000000000006</v>
      </c>
      <c r="AB28" s="40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</row>
    <row r="29" spans="2:46" x14ac:dyDescent="0.25">
      <c r="B29" s="33" t="s">
        <v>57</v>
      </c>
      <c r="C29" s="34"/>
      <c r="D29" s="21">
        <v>0.3125</v>
      </c>
      <c r="G29" s="41" t="s">
        <v>58</v>
      </c>
      <c r="H29" s="42"/>
      <c r="I29" s="42"/>
      <c r="J29" s="42"/>
      <c r="K29" s="43">
        <v>0</v>
      </c>
      <c r="L29" s="43"/>
      <c r="M29" s="22"/>
      <c r="O29" s="45"/>
      <c r="P29" s="45"/>
      <c r="Q29" s="45"/>
      <c r="R29" s="45"/>
      <c r="S29" s="33" t="s">
        <v>6</v>
      </c>
      <c r="T29" s="35"/>
      <c r="V29" s="48"/>
      <c r="W29" s="48"/>
      <c r="X29" s="48"/>
      <c r="Y29" s="48"/>
      <c r="Z29" s="48"/>
      <c r="AA29" s="44" t="s">
        <v>6</v>
      </c>
      <c r="AB29" s="44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</row>
    <row r="30" spans="2:46" x14ac:dyDescent="0.25">
      <c r="B30" s="32" t="s">
        <v>59</v>
      </c>
      <c r="C30" s="33"/>
      <c r="D30" s="24">
        <v>15</v>
      </c>
      <c r="G30" s="33" t="s">
        <v>60</v>
      </c>
      <c r="H30" s="34"/>
      <c r="I30" s="34"/>
      <c r="J30" s="35"/>
      <c r="K30" s="36">
        <f>D29</f>
        <v>0.3125</v>
      </c>
      <c r="L30" s="36"/>
      <c r="M30" s="22"/>
      <c r="S30" s="37">
        <v>7</v>
      </c>
      <c r="T30" s="37"/>
      <c r="V30" s="25"/>
      <c r="W30" s="25"/>
      <c r="X30" s="25"/>
      <c r="Y30" s="25"/>
      <c r="Z30" s="25"/>
      <c r="AA30" s="25"/>
      <c r="AB30" s="25"/>
    </row>
    <row r="31" spans="2:46" x14ac:dyDescent="0.25">
      <c r="O31" s="38"/>
      <c r="P31" s="38"/>
      <c r="Q31" s="38"/>
      <c r="R31" s="38"/>
      <c r="S31" s="39"/>
      <c r="T31" s="39"/>
      <c r="V31" s="28"/>
      <c r="W31" s="28"/>
      <c r="X31" s="28"/>
      <c r="Y31" s="28"/>
      <c r="Z31" s="28"/>
      <c r="AA31" s="29"/>
      <c r="AB31" s="29"/>
    </row>
    <row r="32" spans="2:46" x14ac:dyDescent="0.25">
      <c r="O32" s="38"/>
      <c r="P32" s="38"/>
      <c r="Q32" s="38"/>
      <c r="R32" s="38"/>
      <c r="S32" s="30"/>
      <c r="T32" s="30"/>
      <c r="V32" s="28"/>
      <c r="W32" s="28"/>
      <c r="X32" s="28"/>
      <c r="Y32" s="28"/>
      <c r="Z32" s="28"/>
      <c r="AA32" s="29"/>
      <c r="AB32" s="29"/>
    </row>
    <row r="49" spans="1:32" s="27" customFormat="1" ht="15" customHeight="1" x14ac:dyDescent="0.25">
      <c r="A4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26"/>
    </row>
  </sheetData>
  <mergeCells count="222">
    <mergeCell ref="B2:AF2"/>
    <mergeCell ref="B3:B5"/>
    <mergeCell ref="C3:C5"/>
    <mergeCell ref="D3:F3"/>
    <mergeCell ref="G3:H3"/>
    <mergeCell ref="I3:J3"/>
    <mergeCell ref="K3:L3"/>
    <mergeCell ref="M3:N3"/>
    <mergeCell ref="O3:P3"/>
    <mergeCell ref="Q3:R3"/>
    <mergeCell ref="N4:N5"/>
    <mergeCell ref="O4:O5"/>
    <mergeCell ref="P4:P5"/>
    <mergeCell ref="Q4:Q5"/>
    <mergeCell ref="R4:R5"/>
    <mergeCell ref="AE3:AF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S3:T3"/>
    <mergeCell ref="U3:V3"/>
    <mergeCell ref="W3:X3"/>
    <mergeCell ref="Y3:Z3"/>
    <mergeCell ref="AA3:AB3"/>
    <mergeCell ref="AC3:AD3"/>
    <mergeCell ref="AE17:AF17"/>
    <mergeCell ref="AE4:AE5"/>
    <mergeCell ref="AF4:AF5"/>
    <mergeCell ref="D17:F17"/>
    <mergeCell ref="G17:H17"/>
    <mergeCell ref="I17:J17"/>
    <mergeCell ref="K17:L17"/>
    <mergeCell ref="M17:N17"/>
    <mergeCell ref="O17:P17"/>
    <mergeCell ref="Q17:R17"/>
    <mergeCell ref="S17:T17"/>
    <mergeCell ref="Y4:Y5"/>
    <mergeCell ref="Z4:Z5"/>
    <mergeCell ref="AA4:AA5"/>
    <mergeCell ref="AB4:AB5"/>
    <mergeCell ref="AC4:AC5"/>
    <mergeCell ref="AD4:AD5"/>
    <mergeCell ref="S4:S5"/>
    <mergeCell ref="T4:T5"/>
    <mergeCell ref="U4:U5"/>
    <mergeCell ref="V4:V5"/>
    <mergeCell ref="W4:W5"/>
    <mergeCell ref="X4:X5"/>
    <mergeCell ref="M4:M5"/>
    <mergeCell ref="I18:J18"/>
    <mergeCell ref="K18:L18"/>
    <mergeCell ref="M18:N18"/>
    <mergeCell ref="O18:P18"/>
    <mergeCell ref="U17:V17"/>
    <mergeCell ref="W17:X17"/>
    <mergeCell ref="Y17:Z17"/>
    <mergeCell ref="AA17:AB17"/>
    <mergeCell ref="AC17:AD17"/>
    <mergeCell ref="U19:V19"/>
    <mergeCell ref="W19:X19"/>
    <mergeCell ref="Y19:Z19"/>
    <mergeCell ref="AA19:AB19"/>
    <mergeCell ref="AC19:AD19"/>
    <mergeCell ref="AE19:AF19"/>
    <mergeCell ref="AC18:AD18"/>
    <mergeCell ref="AE18:AF18"/>
    <mergeCell ref="D19:F19"/>
    <mergeCell ref="G19:H19"/>
    <mergeCell ref="I19:J19"/>
    <mergeCell ref="K19:L19"/>
    <mergeCell ref="M19:N19"/>
    <mergeCell ref="O19:P19"/>
    <mergeCell ref="Q19:R19"/>
    <mergeCell ref="S19:T19"/>
    <mergeCell ref="Q18:R18"/>
    <mergeCell ref="S18:T18"/>
    <mergeCell ref="U18:V18"/>
    <mergeCell ref="W18:X18"/>
    <mergeCell ref="Y18:Z18"/>
    <mergeCell ref="AA18:AB18"/>
    <mergeCell ref="D18:F18"/>
    <mergeCell ref="G18:H18"/>
    <mergeCell ref="AE21:AF21"/>
    <mergeCell ref="AC20:AD20"/>
    <mergeCell ref="AE20:AF20"/>
    <mergeCell ref="D21:F21"/>
    <mergeCell ref="G21:H21"/>
    <mergeCell ref="I21:J21"/>
    <mergeCell ref="K21:L21"/>
    <mergeCell ref="M21:N21"/>
    <mergeCell ref="O21:P21"/>
    <mergeCell ref="Q21:R21"/>
    <mergeCell ref="S21:T21"/>
    <mergeCell ref="Q20:R20"/>
    <mergeCell ref="S20:T20"/>
    <mergeCell ref="U20:V20"/>
    <mergeCell ref="W20:X20"/>
    <mergeCell ref="Y20:Z20"/>
    <mergeCell ref="AA20:AB20"/>
    <mergeCell ref="D20:F20"/>
    <mergeCell ref="G20:H20"/>
    <mergeCell ref="I20:J20"/>
    <mergeCell ref="K20:L20"/>
    <mergeCell ref="M20:N20"/>
    <mergeCell ref="O20:P20"/>
    <mergeCell ref="I22:J22"/>
    <mergeCell ref="K22:L22"/>
    <mergeCell ref="M22:N22"/>
    <mergeCell ref="O22:P22"/>
    <mergeCell ref="U21:V21"/>
    <mergeCell ref="W21:X21"/>
    <mergeCell ref="Y21:Z21"/>
    <mergeCell ref="AA21:AB21"/>
    <mergeCell ref="AC21:AD21"/>
    <mergeCell ref="U23:V23"/>
    <mergeCell ref="W23:X23"/>
    <mergeCell ref="Y23:Z23"/>
    <mergeCell ref="AA23:AB23"/>
    <mergeCell ref="AC23:AD23"/>
    <mergeCell ref="AE23:AF23"/>
    <mergeCell ref="AC22:AD22"/>
    <mergeCell ref="AE22:AF22"/>
    <mergeCell ref="D23:F23"/>
    <mergeCell ref="G23:H23"/>
    <mergeCell ref="I23:J23"/>
    <mergeCell ref="K23:L23"/>
    <mergeCell ref="M23:N23"/>
    <mergeCell ref="O23:P23"/>
    <mergeCell ref="Q23:R23"/>
    <mergeCell ref="S23:T23"/>
    <mergeCell ref="Q22:R22"/>
    <mergeCell ref="S22:T22"/>
    <mergeCell ref="U22:V22"/>
    <mergeCell ref="W22:X22"/>
    <mergeCell ref="Y22:Z22"/>
    <mergeCell ref="AA22:AB22"/>
    <mergeCell ref="D22:F22"/>
    <mergeCell ref="G22:H22"/>
    <mergeCell ref="AE25:AF25"/>
    <mergeCell ref="AC24:AD24"/>
    <mergeCell ref="AE24:AF24"/>
    <mergeCell ref="D25:F25"/>
    <mergeCell ref="G25:H25"/>
    <mergeCell ref="I25:J25"/>
    <mergeCell ref="K25:L25"/>
    <mergeCell ref="M25:N25"/>
    <mergeCell ref="O25:P25"/>
    <mergeCell ref="Q25:R25"/>
    <mergeCell ref="S25:T25"/>
    <mergeCell ref="Q24:R24"/>
    <mergeCell ref="S24:T24"/>
    <mergeCell ref="U24:V24"/>
    <mergeCell ref="W24:X24"/>
    <mergeCell ref="Y24:Z24"/>
    <mergeCell ref="AA24:AB24"/>
    <mergeCell ref="D24:F24"/>
    <mergeCell ref="G24:H24"/>
    <mergeCell ref="I24:J24"/>
    <mergeCell ref="K24:L24"/>
    <mergeCell ref="M24:N24"/>
    <mergeCell ref="O24:P24"/>
    <mergeCell ref="I26:J26"/>
    <mergeCell ref="K26:L26"/>
    <mergeCell ref="M26:N26"/>
    <mergeCell ref="O26:P26"/>
    <mergeCell ref="U25:V25"/>
    <mergeCell ref="W25:X25"/>
    <mergeCell ref="Y25:Z25"/>
    <mergeCell ref="AA25:AB25"/>
    <mergeCell ref="AC25:AD25"/>
    <mergeCell ref="U27:V27"/>
    <mergeCell ref="W27:X27"/>
    <mergeCell ref="Y27:Z27"/>
    <mergeCell ref="AA27:AB27"/>
    <mergeCell ref="AC27:AD27"/>
    <mergeCell ref="AE27:AF27"/>
    <mergeCell ref="AC26:AD26"/>
    <mergeCell ref="AE26:AF26"/>
    <mergeCell ref="D27:E27"/>
    <mergeCell ref="G27:H27"/>
    <mergeCell ref="I27:J27"/>
    <mergeCell ref="K27:L27"/>
    <mergeCell ref="M27:N27"/>
    <mergeCell ref="O27:P27"/>
    <mergeCell ref="Q27:R27"/>
    <mergeCell ref="S27:T27"/>
    <mergeCell ref="Q26:R26"/>
    <mergeCell ref="S26:T26"/>
    <mergeCell ref="U26:V26"/>
    <mergeCell ref="W26:X26"/>
    <mergeCell ref="Y26:Z26"/>
    <mergeCell ref="AA26:AB26"/>
    <mergeCell ref="D26:F26"/>
    <mergeCell ref="G26:H26"/>
    <mergeCell ref="AA28:AB28"/>
    <mergeCell ref="B29:C29"/>
    <mergeCell ref="G29:J29"/>
    <mergeCell ref="K29:L29"/>
    <mergeCell ref="S29:T29"/>
    <mergeCell ref="AA29:AB29"/>
    <mergeCell ref="B28:C28"/>
    <mergeCell ref="G28:J28"/>
    <mergeCell ref="K28:L28"/>
    <mergeCell ref="O28:R29"/>
    <mergeCell ref="S28:T28"/>
    <mergeCell ref="V28:Z29"/>
    <mergeCell ref="V31:Z32"/>
    <mergeCell ref="AA31:AB32"/>
    <mergeCell ref="S32:T32"/>
    <mergeCell ref="B49:AE49"/>
    <mergeCell ref="B30:C30"/>
    <mergeCell ref="G30:J30"/>
    <mergeCell ref="K30:L30"/>
    <mergeCell ref="S30:T30"/>
    <mergeCell ref="O31:R32"/>
    <mergeCell ref="S31:T31"/>
  </mergeCells>
  <pageMargins left="0.7" right="0.7" top="0.75" bottom="0.75" header="0.3" footer="0.3"/>
  <pageSetup paperSize="5" fitToWidth="0" fitToHeight="0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Balanceo lineas produccion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2022-06-14T05:31:55Z</dcterms:created>
  <dcterms:modified xsi:type="dcterms:W3CDTF">2025-08-30T23:54:37Z</dcterms:modified>
</cp:coreProperties>
</file>